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Dokumenty\opravy, akce pod smlouvama, projekty, soutěže\veřejné zakázky, soutěže\Soutěže\2023\opravy MK\Příloha č. 1_Položkové rozpočty\"/>
    </mc:Choice>
  </mc:AlternateContent>
  <bookViews>
    <workbookView xWindow="-120" yWindow="-120" windowWidth="29040" windowHeight="15840" activeTab="1"/>
  </bookViews>
  <sheets>
    <sheet name="Rekapitulace stavby" sheetId="1" r:id="rId1"/>
    <sheet name="Mesto087 - Oprava komunik..." sheetId="2" r:id="rId2"/>
    <sheet name="Seznam figur" sheetId="3" r:id="rId3"/>
  </sheets>
  <definedNames>
    <definedName name="_xlnm._FilterDatabase" localSheetId="1" hidden="1">'Mesto087 - Oprava komunik...'!$C$121:$K$193</definedName>
    <definedName name="_xlnm.Print_Titles" localSheetId="1">'Mesto087 - Oprava komunik...'!$121:$121</definedName>
    <definedName name="_xlnm.Print_Titles" localSheetId="0">'Rekapitulace stavby'!$92:$92</definedName>
    <definedName name="_xlnm.Print_Titles" localSheetId="2">'Seznam figur'!$9:$9</definedName>
    <definedName name="_xlnm.Print_Area" localSheetId="1">'Mesto087 - Oprava komunik...'!$C$4:$J$76,'Mesto087 - Oprava komunik...'!$C$82:$J$105,'Mesto087 - Oprava komunik...'!$C$111:$K$193</definedName>
    <definedName name="_xlnm.Print_Area" localSheetId="0">'Rekapitulace stavby'!$D$4:$AO$76,'Rekapitulace stavby'!$C$82:$AQ$96</definedName>
    <definedName name="_xlnm.Print_Area" localSheetId="2">'Seznam figur'!$C$4:$G$29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K163" i="2" l="1"/>
  <c r="BI163" i="2"/>
  <c r="BH163" i="2"/>
  <c r="BG163" i="2"/>
  <c r="BF163" i="2"/>
  <c r="T163" i="2"/>
  <c r="R163" i="2"/>
  <c r="P163" i="2"/>
  <c r="J163" i="2"/>
  <c r="J160" i="2" s="1"/>
  <c r="BE163" i="2" l="1"/>
  <c r="D7" i="3" l="1"/>
  <c r="J35" i="2"/>
  <c r="J34" i="2"/>
  <c r="AY95" i="1"/>
  <c r="J33" i="2"/>
  <c r="AX95" i="1"/>
  <c r="BI193" i="2"/>
  <c r="BH193" i="2"/>
  <c r="BG193" i="2"/>
  <c r="BF193" i="2"/>
  <c r="T193" i="2"/>
  <c r="T192" i="2"/>
  <c r="R193" i="2"/>
  <c r="R192" i="2" s="1"/>
  <c r="P193" i="2"/>
  <c r="P192" i="2" s="1"/>
  <c r="BI191" i="2"/>
  <c r="BH191" i="2"/>
  <c r="BG191" i="2"/>
  <c r="BF191" i="2"/>
  <c r="T191" i="2"/>
  <c r="T190" i="2" s="1"/>
  <c r="R191" i="2"/>
  <c r="R190" i="2" s="1"/>
  <c r="P191" i="2"/>
  <c r="P190" i="2" s="1"/>
  <c r="BI188" i="2"/>
  <c r="BH188" i="2"/>
  <c r="BG188" i="2"/>
  <c r="BF188" i="2"/>
  <c r="T188" i="2"/>
  <c r="T187" i="2" s="1"/>
  <c r="R188" i="2"/>
  <c r="R187" i="2" s="1"/>
  <c r="P188" i="2"/>
  <c r="P187" i="2" s="1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J119" i="2"/>
  <c r="F118" i="2"/>
  <c r="F116" i="2"/>
  <c r="E114" i="2"/>
  <c r="J90" i="2"/>
  <c r="F89" i="2"/>
  <c r="F87" i="2"/>
  <c r="E85" i="2"/>
  <c r="J19" i="2"/>
  <c r="E19" i="2"/>
  <c r="J118" i="2" s="1"/>
  <c r="J18" i="2"/>
  <c r="J16" i="2"/>
  <c r="E16" i="2"/>
  <c r="F90" i="2" s="1"/>
  <c r="J15" i="2"/>
  <c r="J10" i="2"/>
  <c r="J116" i="2" s="1"/>
  <c r="L90" i="1"/>
  <c r="AM90" i="1"/>
  <c r="AM89" i="1"/>
  <c r="L89" i="1"/>
  <c r="AM87" i="1"/>
  <c r="L87" i="1"/>
  <c r="L85" i="1"/>
  <c r="L84" i="1"/>
  <c r="BK133" i="2"/>
  <c r="J188" i="2"/>
  <c r="BK174" i="2"/>
  <c r="J170" i="2"/>
  <c r="J162" i="2"/>
  <c r="BK145" i="2"/>
  <c r="BK135" i="2"/>
  <c r="BK188" i="2"/>
  <c r="BK180" i="2"/>
  <c r="BK170" i="2"/>
  <c r="J165" i="2"/>
  <c r="J153" i="2"/>
  <c r="J145" i="2"/>
  <c r="BK139" i="2"/>
  <c r="BK186" i="2"/>
  <c r="BK177" i="2"/>
  <c r="BK162" i="2"/>
  <c r="BK158" i="2"/>
  <c r="BK153" i="2"/>
  <c r="J139" i="2"/>
  <c r="BK131" i="2"/>
  <c r="J125" i="2"/>
  <c r="J193" i="2"/>
  <c r="BK191" i="2"/>
  <c r="BK185" i="2"/>
  <c r="BK184" i="2"/>
  <c r="J180" i="2"/>
  <c r="BK178" i="2"/>
  <c r="J173" i="2"/>
  <c r="BK171" i="2"/>
  <c r="BK161" i="2"/>
  <c r="J126" i="2"/>
  <c r="AS94" i="1"/>
  <c r="J185" i="2"/>
  <c r="BK173" i="2"/>
  <c r="J167" i="2"/>
  <c r="J158" i="2"/>
  <c r="BK146" i="2"/>
  <c r="BK141" i="2"/>
  <c r="BK125" i="2"/>
  <c r="J186" i="2"/>
  <c r="J177" i="2"/>
  <c r="J169" i="2"/>
  <c r="BK159" i="2"/>
  <c r="BK155" i="2"/>
  <c r="BK148" i="2"/>
  <c r="J141" i="2"/>
  <c r="BK129" i="2"/>
  <c r="J178" i="2"/>
  <c r="BK169" i="2"/>
  <c r="BK156" i="2"/>
  <c r="BK150" i="2"/>
  <c r="BK137" i="2"/>
  <c r="J129" i="2"/>
  <c r="J135" i="2"/>
  <c r="BK193" i="2"/>
  <c r="J184" i="2"/>
  <c r="J171" i="2"/>
  <c r="BK165" i="2"/>
  <c r="J159" i="2"/>
  <c r="BK157" i="2"/>
  <c r="J143" i="2"/>
  <c r="J131" i="2"/>
  <c r="J191" i="2"/>
  <c r="J182" i="2"/>
  <c r="BK175" i="2"/>
  <c r="J174" i="2"/>
  <c r="BK167" i="2"/>
  <c r="J156" i="2"/>
  <c r="J150" i="2"/>
  <c r="J146" i="2"/>
  <c r="BK143" i="2"/>
  <c r="J137" i="2"/>
  <c r="BK182" i="2"/>
  <c r="J175" i="2"/>
  <c r="J161" i="2"/>
  <c r="J157" i="2"/>
  <c r="J155" i="2"/>
  <c r="J148" i="2"/>
  <c r="J133" i="2"/>
  <c r="BK126" i="2"/>
  <c r="P189" i="2" l="1"/>
  <c r="T189" i="2"/>
  <c r="R189" i="2"/>
  <c r="R124" i="2"/>
  <c r="P152" i="2"/>
  <c r="R160" i="2"/>
  <c r="P164" i="2"/>
  <c r="BK176" i="2"/>
  <c r="J176" i="2"/>
  <c r="J100" i="2" s="1"/>
  <c r="T124" i="2"/>
  <c r="T152" i="2"/>
  <c r="BK164" i="2"/>
  <c r="J164" i="2" s="1"/>
  <c r="J99" i="2" s="1"/>
  <c r="T176" i="2"/>
  <c r="BK124" i="2"/>
  <c r="J124" i="2" s="1"/>
  <c r="J96" i="2" s="1"/>
  <c r="BK152" i="2"/>
  <c r="J152" i="2"/>
  <c r="J97" i="2" s="1"/>
  <c r="BK160" i="2"/>
  <c r="J98" i="2" s="1"/>
  <c r="T160" i="2"/>
  <c r="T164" i="2"/>
  <c r="P176" i="2"/>
  <c r="P124" i="2"/>
  <c r="R152" i="2"/>
  <c r="P160" i="2"/>
  <c r="R164" i="2"/>
  <c r="R176" i="2"/>
  <c r="BK187" i="2"/>
  <c r="J187" i="2" s="1"/>
  <c r="J101" i="2" s="1"/>
  <c r="BK192" i="2"/>
  <c r="J192" i="2"/>
  <c r="J104" i="2" s="1"/>
  <c r="BK190" i="2"/>
  <c r="BK189" i="2" s="1"/>
  <c r="J189" i="2" s="1"/>
  <c r="J102" i="2" s="1"/>
  <c r="J89" i="2"/>
  <c r="F119" i="2"/>
  <c r="BE141" i="2"/>
  <c r="BE146" i="2"/>
  <c r="BE157" i="2"/>
  <c r="BE170" i="2"/>
  <c r="BE173" i="2"/>
  <c r="BE182" i="2"/>
  <c r="BE184" i="2"/>
  <c r="BE188" i="2"/>
  <c r="J87" i="2"/>
  <c r="BE125" i="2"/>
  <c r="BE131" i="2"/>
  <c r="BE133" i="2"/>
  <c r="BE145" i="2"/>
  <c r="BE148" i="2"/>
  <c r="BE158" i="2"/>
  <c r="BE161" i="2"/>
  <c r="BE171" i="2"/>
  <c r="BE178" i="2"/>
  <c r="BE126" i="2"/>
  <c r="BE143" i="2"/>
  <c r="BE150" i="2"/>
  <c r="BE153" i="2"/>
  <c r="BE155" i="2"/>
  <c r="BE156" i="2"/>
  <c r="BE159" i="2"/>
  <c r="BE167" i="2"/>
  <c r="BE175" i="2"/>
  <c r="BE177" i="2"/>
  <c r="BE180" i="2"/>
  <c r="BE185" i="2"/>
  <c r="BE193" i="2"/>
  <c r="BE129" i="2"/>
  <c r="BE135" i="2"/>
  <c r="BE137" i="2"/>
  <c r="BE139" i="2"/>
  <c r="BE162" i="2"/>
  <c r="BE165" i="2"/>
  <c r="BE169" i="2"/>
  <c r="BE174" i="2"/>
  <c r="BE186" i="2"/>
  <c r="BE191" i="2"/>
  <c r="J32" i="2"/>
  <c r="AW95" i="1" s="1"/>
  <c r="F32" i="2"/>
  <c r="BA95" i="1" s="1"/>
  <c r="BA94" i="1" s="1"/>
  <c r="AW94" i="1" s="1"/>
  <c r="AK30" i="1" s="1"/>
  <c r="F35" i="2"/>
  <c r="BD95" i="1" s="1"/>
  <c r="BD94" i="1" s="1"/>
  <c r="W33" i="1" s="1"/>
  <c r="F34" i="2"/>
  <c r="BC95" i="1" s="1"/>
  <c r="BC94" i="1" s="1"/>
  <c r="AY94" i="1" s="1"/>
  <c r="F33" i="2"/>
  <c r="BB95" i="1" s="1"/>
  <c r="BB94" i="1" s="1"/>
  <c r="W31" i="1" s="1"/>
  <c r="T123" i="2" l="1"/>
  <c r="T122" i="2" s="1"/>
  <c r="P123" i="2"/>
  <c r="P122" i="2" s="1"/>
  <c r="AU95" i="1" s="1"/>
  <c r="AU94" i="1" s="1"/>
  <c r="R123" i="2"/>
  <c r="R122" i="2"/>
  <c r="BK123" i="2"/>
  <c r="J123" i="2" s="1"/>
  <c r="J95" i="2" s="1"/>
  <c r="J190" i="2"/>
  <c r="J103" i="2"/>
  <c r="AX94" i="1"/>
  <c r="W32" i="1"/>
  <c r="W30" i="1"/>
  <c r="J31" i="2"/>
  <c r="AV95" i="1" s="1"/>
  <c r="AT95" i="1" s="1"/>
  <c r="F31" i="2"/>
  <c r="AZ95" i="1" s="1"/>
  <c r="AZ94" i="1" s="1"/>
  <c r="W29" i="1" s="1"/>
  <c r="BK122" i="2" l="1"/>
  <c r="J122" i="2"/>
  <c r="J28" i="2"/>
  <c r="AG95" i="1"/>
  <c r="AG94" i="1" s="1"/>
  <c r="AK26" i="1" s="1"/>
  <c r="AV94" i="1"/>
  <c r="AK29" i="1" s="1"/>
  <c r="AK35" i="1" l="1"/>
  <c r="J37" i="2"/>
  <c r="J94" i="2"/>
  <c r="AN95" i="1"/>
  <c r="AT94" i="1"/>
  <c r="AN94" i="1" s="1"/>
</calcChain>
</file>

<file path=xl/sharedStrings.xml><?xml version="1.0" encoding="utf-8"?>
<sst xmlns="http://schemas.openxmlformats.org/spreadsheetml/2006/main" count="1171" uniqueCount="301">
  <si>
    <t>Export Komplet</t>
  </si>
  <si>
    <t/>
  </si>
  <si>
    <t>2.0</t>
  </si>
  <si>
    <t>False</t>
  </si>
  <si>
    <t>{62631ad1-9398-423b-b6a4-a80601366c7c}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</si>
  <si>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</si>
  <si>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</si>
  <si>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</si>
  <si>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</si>
  <si>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</si>
  <si>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</si>
  <si>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</si>
  <si>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</si>
  <si>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</si>
  <si>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Mesto087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</si>
  <si>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</si>
  <si>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</si>
  <si>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komunikace Hrachovec  - ABS- SO01 - č.p.96-108</t>
  </si>
  <si>
    <t>KSO:</t>
  </si>
  <si>
    <t>CC-CZ:</t>
  </si>
  <si>
    <t>Místo:</t>
  </si>
  <si>
    <t>Valašské Meziříčí</t>
  </si>
  <si>
    <t>Datum:</t>
  </si>
  <si>
    <t>10. 1. 2022</t>
  </si>
  <si>
    <t>Zadavatel:</t>
  </si>
  <si>
    <t>IČ:</t>
  </si>
  <si>
    <t>Město Valašské Meziříčí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</si>
  <si>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</si>
  <si>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</si>
  <si>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</si>
  <si>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</si>
  <si>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</si>
  <si>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</si>
  <si>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</si>
  <si>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Fajfrová Irena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</si>
  <si>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</si>
  <si>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</si>
  <si>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</si>
  <si>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</si>
  <si>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</si>
  <si>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</si>
  <si>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</si>
  <si>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</si>
  <si>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</si>
  <si>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</si>
  <si>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</si>
  <si>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</si>
  <si>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</si>
  <si>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</si>
  <si>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</si>
  <si>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</si>
  <si>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</si>
  <si>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</si>
  <si>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</si>
  <si>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</si>
  <si>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</si>
  <si>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</si>
  <si>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</si>
  <si>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</si>
  <si>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</si>
  <si>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</si>
  <si>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</si>
  <si>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</si>
  <si>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</si>
  <si>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</si>
  <si>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</si>
  <si>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</si>
  <si>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</si>
  <si>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</si>
  <si>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</si>
  <si>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</si>
  <si>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</si>
  <si>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</si>
  <si>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</si>
  <si>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</si>
  <si>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</si>
  <si>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</si>
  <si>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</si>
  <si>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</si>
  <si>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</si>
  <si>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</si>
  <si>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</si>
  <si>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</si>
  <si>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or</t>
  </si>
  <si>
    <t>80</t>
  </si>
  <si>
    <t>2</t>
  </si>
  <si>
    <t>r</t>
  </si>
  <si>
    <t>3,203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</si>
  <si>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</si>
  <si>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</si>
  <si>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</si>
  <si>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</si>
  <si>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</si>
  <si>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</si>
  <si>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</si>
  <si>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</si>
  <si>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</si>
  <si>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</si>
  <si>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</si>
  <si>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</si>
  <si>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</si>
  <si>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</si>
  <si>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</si>
  <si>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</si>
  <si>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</si>
  <si>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</si>
  <si>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</si>
  <si>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</si>
  <si>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</si>
  <si>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</si>
  <si>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</si>
  <si>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</si>
  <si>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</si>
  <si>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</si>
  <si>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</si>
  <si>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</si>
  <si>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</si>
  <si>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</si>
  <si>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</si>
  <si>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</si>
  <si>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</si>
  <si>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</si>
  <si>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113107335</t>
  </si>
  <si>
    <t>Odstranění podkladu z betonu vyztuženého sítěmi tl 100 mm strojně pl do 50 m2</t>
  </si>
  <si>
    <t>m2</t>
  </si>
  <si>
    <t>CS ÚRS 2022 01</t>
  </si>
  <si>
    <t>4</t>
  </si>
  <si>
    <t>1797020265</t>
  </si>
  <si>
    <t>132212121</t>
  </si>
  <si>
    <t>Hloubení zapažených rýh šířky do 800 mm v soudržných horninách třídy těžitelnosti I skupiny 3 ručně</t>
  </si>
  <si>
    <t>m3</t>
  </si>
  <si>
    <t>985864174</t>
  </si>
  <si>
    <t>VV</t>
  </si>
  <si>
    <t>výkop pro obrubníky</t>
  </si>
  <si>
    <t>(53+6+2)*0,35*0,15</t>
  </si>
  <si>
    <t>3</t>
  </si>
  <si>
    <t>162751117</t>
  </si>
  <si>
    <t>Vodorovné přemístění přes 9 000 do 10000 m výkopku/sypaniny z horniny třídy těžitelnosti I skupiny 1 až 3</t>
  </si>
  <si>
    <t>297250262</t>
  </si>
  <si>
    <t>"dovoz ornice"  or*0,1</t>
  </si>
  <si>
    <t>-979063929</t>
  </si>
  <si>
    <t>5</t>
  </si>
  <si>
    <t>162751119</t>
  </si>
  <si>
    <t>Příplatek k vodorovnému přemístění výkopku/sypaniny z horniny třídy těžitelnosti I skupiny 1 až 3 ZKD 1000 m přes 10000 m</t>
  </si>
  <si>
    <t>-401902030</t>
  </si>
  <si>
    <t>r*10</t>
  </si>
  <si>
    <t>6</t>
  </si>
  <si>
    <t>167151101</t>
  </si>
  <si>
    <t>Nakládání výkopku z hornin třídy těžitelnosti I skupiny 1 až 3 do 100 m3</t>
  </si>
  <si>
    <t>-1808491281</t>
  </si>
  <si>
    <t>"naložení ornice"  or*0,1</t>
  </si>
  <si>
    <t>7</t>
  </si>
  <si>
    <t>171251201</t>
  </si>
  <si>
    <t>Uložení sypaniny na skládky nebo meziskládky</t>
  </si>
  <si>
    <t>623958281</t>
  </si>
  <si>
    <t>8</t>
  </si>
  <si>
    <t>171201231</t>
  </si>
  <si>
    <t>Poplatek za uložení zeminy a kamení na recyklační skládce (skládkovné) kód odpadu 17 05 04</t>
  </si>
  <si>
    <t>t</t>
  </si>
  <si>
    <t>-670107997</t>
  </si>
  <si>
    <t>r*2,0</t>
  </si>
  <si>
    <t>9</t>
  </si>
  <si>
    <t>181311103</t>
  </si>
  <si>
    <t>Rozprostření ornice tl vrstvy do 200 mm v rovině nebo ve svahu do 1:5 ručně</t>
  </si>
  <si>
    <t>-1092883929</t>
  </si>
  <si>
    <t>10</t>
  </si>
  <si>
    <t>181411131</t>
  </si>
  <si>
    <t>Založení parkového trávníku výsevem plochy do 1000 m2 v rovině a ve svahu do 1:5</t>
  </si>
  <si>
    <t>-702265003</t>
  </si>
  <si>
    <t>80,0</t>
  </si>
  <si>
    <t>11</t>
  </si>
  <si>
    <t>M</t>
  </si>
  <si>
    <t>00572410</t>
  </si>
  <si>
    <t>osivo směs travní parková</t>
  </si>
  <si>
    <t>kg</t>
  </si>
  <si>
    <t>715850801</t>
  </si>
  <si>
    <t>12</t>
  </si>
  <si>
    <t>183403153</t>
  </si>
  <si>
    <t>Obdělání půdy hrabáním v rovině a svahu do 1:5</t>
  </si>
  <si>
    <t>-1154697423</t>
  </si>
  <si>
    <t>13</t>
  </si>
  <si>
    <t>183403161</t>
  </si>
  <si>
    <t>Obdělání půdy válením v rovině a svahu do 1:5</t>
  </si>
  <si>
    <t>922793813</t>
  </si>
  <si>
    <t>14</t>
  </si>
  <si>
    <t>185804511</t>
  </si>
  <si>
    <t>Mechanické odplevelení</t>
  </si>
  <si>
    <t>1142015696</t>
  </si>
  <si>
    <t>Komunikace pozemní</t>
  </si>
  <si>
    <t>564831111</t>
  </si>
  <si>
    <t>Podklad ze štěrkodrtě ŠD tl 100 mm</t>
  </si>
  <si>
    <t>-762442988</t>
  </si>
  <si>
    <t>(53+6+2)*0,35</t>
  </si>
  <si>
    <t>16</t>
  </si>
  <si>
    <t>565125121</t>
  </si>
  <si>
    <t>Asfaltový beton vrstva podkladní ACP 16 (obalované kamenivo OKS) tl 30 mm š přes 3 m</t>
  </si>
  <si>
    <t>146648254</t>
  </si>
  <si>
    <t>17</t>
  </si>
  <si>
    <t>5722632R1</t>
  </si>
  <si>
    <t>Vyspravení - vyrovnání ACP</t>
  </si>
  <si>
    <t>-1137348476</t>
  </si>
  <si>
    <t>18</t>
  </si>
  <si>
    <t>573231111</t>
  </si>
  <si>
    <t>Postřik živičný spojovací ze silniční emulze v množství 0,70 kg/m2</t>
  </si>
  <si>
    <t>-1424032232</t>
  </si>
  <si>
    <t>19</t>
  </si>
  <si>
    <t>577144121</t>
  </si>
  <si>
    <t>Asfaltový beton vrstva obrusná ACO 11 (ABS) tř. I tl 50 mm š přes 3 m z nemodifikovaného asfaltu</t>
  </si>
  <si>
    <t>-1106094214</t>
  </si>
  <si>
    <t>20</t>
  </si>
  <si>
    <t>599141111</t>
  </si>
  <si>
    <t>Vyplnění spár mezi silničními dílci živičnou zálivkou</t>
  </si>
  <si>
    <t>m</t>
  </si>
  <si>
    <t>2078012389</t>
  </si>
  <si>
    <t>Trubní vedení</t>
  </si>
  <si>
    <t>899331111</t>
  </si>
  <si>
    <t>Výšková úprava uličního vstupu nebo vpusti do 200 mm zvýšením poklopu</t>
  </si>
  <si>
    <t>kus</t>
  </si>
  <si>
    <t>-2078227415</t>
  </si>
  <si>
    <t>22</t>
  </si>
  <si>
    <t>899431111</t>
  </si>
  <si>
    <t>Výšková úprava uličního vstupu nebo vpusti do 200 mm zvýšením krycího hrnce, šoupěte nebo hydrantu</t>
  </si>
  <si>
    <t>295502343</t>
  </si>
  <si>
    <t>Ostatní konstrukce a práce, bourání</t>
  </si>
  <si>
    <t>916131213</t>
  </si>
  <si>
    <t>Osazení silničního obrubníku betonového stojatého s boční opěrou do lože z betonu prostého</t>
  </si>
  <si>
    <t>2086859435</t>
  </si>
  <si>
    <t>53+6+2</t>
  </si>
  <si>
    <t>59217031</t>
  </si>
  <si>
    <t>obrubník betonový silniční 1000x150x250mm</t>
  </si>
  <si>
    <t>-1625676223</t>
  </si>
  <si>
    <t>53*1,05</t>
  </si>
  <si>
    <t>59217030</t>
  </si>
  <si>
    <t>obrubník betonový silniční přechodový 1000x150x150-250mm</t>
  </si>
  <si>
    <t>57957301</t>
  </si>
  <si>
    <t>59217029</t>
  </si>
  <si>
    <t>obrubník betonový silniční nájezdový 1000x150x150mm</t>
  </si>
  <si>
    <t>148029033</t>
  </si>
  <si>
    <t>916991121</t>
  </si>
  <si>
    <t>Lože pod obrubníky, krajníky nebo obruby z dlažebních kostek z betonu prostého</t>
  </si>
  <si>
    <t>1482521015</t>
  </si>
  <si>
    <t>919735112</t>
  </si>
  <si>
    <t>Řezání stávajícího živičného krytu hl do 100 mm</t>
  </si>
  <si>
    <t>-251256294</t>
  </si>
  <si>
    <t>919735122</t>
  </si>
  <si>
    <t>Řezání stávajícího betonového krytu hl do 100 mm</t>
  </si>
  <si>
    <t>-27070920</t>
  </si>
  <si>
    <t>938909311</t>
  </si>
  <si>
    <t>Čištění vozovek metením strojně podkladu nebo krytu betonového nebo živičného</t>
  </si>
  <si>
    <t>1161871919</t>
  </si>
  <si>
    <t>997</t>
  </si>
  <si>
    <t>Přesun sutě</t>
  </si>
  <si>
    <t>997221551</t>
  </si>
  <si>
    <t>Vodorovná doprava suti ze sypkých materiálů do 1 km</t>
  </si>
  <si>
    <t>205214825</t>
  </si>
  <si>
    <t>997221559</t>
  </si>
  <si>
    <t>Příplatek ZKD 1 km u vodorovné dopravy suti ze sypkých materiálů</t>
  </si>
  <si>
    <t>-1096737760</t>
  </si>
  <si>
    <t>26*19</t>
  </si>
  <si>
    <t>997221561</t>
  </si>
  <si>
    <t>Vodorovná doprava suti z kusových materiálů do 1 km</t>
  </si>
  <si>
    <t>-1478073243</t>
  </si>
  <si>
    <t>31,589-26</t>
  </si>
  <si>
    <t>997221569</t>
  </si>
  <si>
    <t>Příplatek ZKD 1 km u vodorovné dopravy suti z kusových materiálů</t>
  </si>
  <si>
    <t>-180730284</t>
  </si>
  <si>
    <t>5,589*19</t>
  </si>
  <si>
    <t>997221611</t>
  </si>
  <si>
    <t>Nakládání suti na dopravní prostředky pro vodorovnou dopravu</t>
  </si>
  <si>
    <t>-647341186</t>
  </si>
  <si>
    <t>997221625</t>
  </si>
  <si>
    <t>Poplatek za uložení na skládce (skládkovné) stavebního odpadu železobetonového kód odpadu 17 01 01</t>
  </si>
  <si>
    <t>2047724584</t>
  </si>
  <si>
    <t>997221873</t>
  </si>
  <si>
    <t>Poplatek za uložení stavebního odpadu na recyklační skládce (skládkovné) zeminy a kamení zatříděného do Katalogu odpadů pod kódem 17 05 04</t>
  </si>
  <si>
    <t>817446880</t>
  </si>
  <si>
    <t>998</t>
  </si>
  <si>
    <t>Přesun hmot</t>
  </si>
  <si>
    <t>998225111</t>
  </si>
  <si>
    <t>Přesun hmot pro pozemní komunikace s krytem z kamene, monolitickým betonovým nebo živičným</t>
  </si>
  <si>
    <t>662317080</t>
  </si>
  <si>
    <t>VRN</t>
  </si>
  <si>
    <t>Vedlejší rozpočtové náklady</t>
  </si>
  <si>
    <t>VRN3</t>
  </si>
  <si>
    <t>Zařízení staveniště</t>
  </si>
  <si>
    <t>030001000</t>
  </si>
  <si>
    <t>kpl</t>
  </si>
  <si>
    <t>1024</t>
  </si>
  <si>
    <t>-222853585</t>
  </si>
  <si>
    <t>VRN7</t>
  </si>
  <si>
    <t>Provozní vlivy</t>
  </si>
  <si>
    <t>072002000</t>
  </si>
  <si>
    <t>Silniční provoz - dočasné dopravní značení</t>
  </si>
  <si>
    <t>-1880729556</t>
  </si>
  <si>
    <t>SEZNAM FIGUR</t>
  </si>
  <si>
    <t>Výměra</t>
  </si>
  <si>
    <t>Použití figury:</t>
  </si>
  <si>
    <t>935932425</t>
  </si>
  <si>
    <t>Odvodňovací plastový žlab pro zatížení D400 vnitřní š 300 mm s roštem můstkovým z litiny</t>
  </si>
  <si>
    <t>CS ÚRS 2023 01</t>
  </si>
  <si>
    <t>2104158645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</si>
</sst>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8" fillId="0" borderId="0" xfId="0" applyFont="1" applyAlignment="1" applyProtection="1">
      <protection locked="0"/>
    </xf>
    <xf numFmtId="0" fontId="0" fillId="0" borderId="3" xfId="0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4" fillId="0" borderId="0" xfId="0" applyFont="1" applyAlignment="1">
      <alignment horizontal="left" vertical="center" wrapText="1"/>
    </xf>
    <xf numFmtId="0" fontId="36" fillId="0" borderId="16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/>
    </xf>
    <xf numFmtId="167" fontId="36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0" borderId="22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22" fillId="0" borderId="0" xfId="0" applyFont="1" applyAlignment="1" applyProtection="1">
      <alignment horizontal="center" vertical="center"/>
      <protection locked="0"/>
    </xf>
    <xf numFmtId="166" fontId="22" fillId="0" borderId="0" xfId="0" applyNumberFormat="1" applyFont="1" applyAlignment="1" applyProtection="1">
      <alignment vertical="center"/>
      <protection locked="0"/>
    </xf>
    <xf numFmtId="166" fontId="22" fillId="0" borderId="15" xfId="0" applyNumberFormat="1" applyFont="1" applyBorder="1" applyAlignment="1" applyProtection="1">
      <alignment vertical="center"/>
      <protection locked="0"/>
    </xf>
    <xf numFmtId="0" fontId="21" fillId="0" borderId="0" xfId="0" applyFont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0" fillId="0" borderId="0" xfId="0" applyProtection="1">
      <protection locked="0"/>
    </xf>
    <xf numFmtId="0" fontId="12" fillId="2" borderId="0" xfId="0" applyFont="1" applyFill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Font="1" applyAlignment="1" applyProtection="1">
      <alignment horizontal="left" vertical="center"/>
      <protection locked="0"/>
    </xf>
    <xf numFmtId="0" fontId="28" fillId="0" borderId="0" xfId="0" applyFont="1" applyAlignment="1" applyProtection="1">
      <alignment horizontal="left" vertical="center"/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13" fillId="0" borderId="0" xfId="0" applyFont="1" applyAlignment="1" applyProtection="1">
      <alignment horizontal="left" vertical="center"/>
      <protection locked="0"/>
    </xf>
    <xf numFmtId="0" fontId="29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Font="1" applyBorder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 applyProtection="1">
      <alignment horizontal="left" vertical="center"/>
      <protection locked="0"/>
    </xf>
    <xf numFmtId="4" fontId="23" fillId="0" borderId="0" xfId="0" applyNumberFormat="1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 applyProtection="1">
      <alignment horizontal="left" vertical="center"/>
      <protection locked="0"/>
    </xf>
    <xf numFmtId="4" fontId="1" fillId="0" borderId="0" xfId="0" applyNumberFormat="1" applyFont="1" applyAlignment="1" applyProtection="1">
      <alignment vertical="center"/>
      <protection locked="0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 applyProtection="1">
      <alignment vertical="center"/>
      <protection locked="0"/>
    </xf>
    <xf numFmtId="0" fontId="4" fillId="5" borderId="6" xfId="0" applyFont="1" applyFill="1" applyBorder="1" applyAlignment="1" applyProtection="1">
      <alignment horizontal="left" vertical="center"/>
      <protection locked="0"/>
    </xf>
    <xf numFmtId="0" fontId="0" fillId="5" borderId="7" xfId="0" applyFont="1" applyFill="1" applyBorder="1" applyAlignment="1" applyProtection="1">
      <alignment vertical="center"/>
      <protection locked="0"/>
    </xf>
    <xf numFmtId="0" fontId="4" fillId="5" borderId="7" xfId="0" applyFont="1" applyFill="1" applyBorder="1" applyAlignment="1" applyProtection="1">
      <alignment horizontal="right" vertical="center"/>
      <protection locked="0"/>
    </xf>
    <xf numFmtId="0" fontId="4" fillId="5" borderId="7" xfId="0" applyFont="1" applyFill="1" applyBorder="1" applyAlignment="1" applyProtection="1">
      <alignment horizontal="center" vertical="center"/>
      <protection locked="0"/>
    </xf>
    <xf numFmtId="4" fontId="4" fillId="5" borderId="7" xfId="0" applyNumberFormat="1" applyFont="1" applyFill="1" applyBorder="1" applyAlignment="1" applyProtection="1">
      <alignment vertical="center"/>
      <protection locked="0"/>
    </xf>
    <xf numFmtId="0" fontId="0" fillId="5" borderId="8" xfId="0" applyFont="1" applyFill="1" applyBorder="1" applyAlignment="1" applyProtection="1">
      <alignment vertical="center"/>
      <protection locked="0"/>
    </xf>
    <xf numFmtId="0" fontId="18" fillId="0" borderId="4" xfId="0" applyFont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0" fontId="0" fillId="0" borderId="3" xfId="0" applyFont="1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22" fillId="0" borderId="16" xfId="0" applyFont="1" applyBorder="1" applyAlignment="1" applyProtection="1">
      <alignment horizontal="center" vertical="center" wrapText="1"/>
      <protection locked="0"/>
    </xf>
    <xf numFmtId="0" fontId="22" fillId="0" borderId="17" xfId="0" applyFont="1" applyBorder="1" applyAlignment="1" applyProtection="1">
      <alignment horizontal="center" vertical="center" wrapText="1"/>
      <protection locked="0"/>
    </xf>
    <xf numFmtId="0" fontId="22" fillId="0" borderId="18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166" fontId="31" fillId="0" borderId="12" xfId="0" applyNumberFormat="1" applyFont="1" applyBorder="1" applyAlignment="1" applyProtection="1">
      <protection locked="0"/>
    </xf>
    <xf numFmtId="166" fontId="31" fillId="0" borderId="13" xfId="0" applyNumberFormat="1" applyFont="1" applyBorder="1" applyAlignment="1" applyProtection="1"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8" fillId="0" borderId="3" xfId="0" applyFont="1" applyBorder="1" applyAlignme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14" xfId="0" applyFont="1" applyBorder="1" applyAlignment="1" applyProtection="1">
      <protection locked="0"/>
    </xf>
    <xf numFmtId="0" fontId="8" fillId="0" borderId="0" xfId="0" applyFont="1" applyBorder="1" applyAlignment="1" applyProtection="1">
      <protection locked="0"/>
    </xf>
    <xf numFmtId="166" fontId="8" fillId="0" borderId="0" xfId="0" applyNumberFormat="1" applyFont="1" applyBorder="1" applyAlignment="1" applyProtection="1">
      <protection locked="0"/>
    </xf>
    <xf numFmtId="166" fontId="8" fillId="0" borderId="15" xfId="0" applyNumberFormat="1" applyFont="1" applyBorder="1" applyAlignme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22" fillId="0" borderId="0" xfId="0" applyFont="1" applyBorder="1" applyAlignment="1" applyProtection="1">
      <alignment horizontal="center"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166" fontId="22" fillId="0" borderId="0" xfId="0" applyNumberFormat="1" applyFont="1" applyBorder="1" applyAlignment="1" applyProtection="1">
      <alignment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9" fillId="0" borderId="3" xfId="0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9" fillId="0" borderId="14" xfId="0" applyFont="1" applyBorder="1" applyAlignment="1" applyProtection="1">
      <alignment vertical="center"/>
      <protection locked="0"/>
    </xf>
    <xf numFmtId="0" fontId="9" fillId="0" borderId="0" xfId="0" applyFont="1" applyBorder="1" applyAlignment="1" applyProtection="1">
      <alignment vertical="center"/>
      <protection locked="0"/>
    </xf>
    <xf numFmtId="0" fontId="9" fillId="0" borderId="15" xfId="0" applyFont="1" applyBorder="1" applyAlignment="1" applyProtection="1">
      <alignment vertical="center"/>
      <protection locked="0"/>
    </xf>
    <xf numFmtId="0" fontId="10" fillId="0" borderId="3" xfId="0" applyFont="1" applyBorder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14" xfId="0" applyFont="1" applyBorder="1" applyAlignment="1" applyProtection="1">
      <alignment vertical="center"/>
      <protection locked="0"/>
    </xf>
    <xf numFmtId="0" fontId="10" fillId="0" borderId="0" xfId="0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vertical="center"/>
      <protection locked="0"/>
    </xf>
    <xf numFmtId="0" fontId="35" fillId="0" borderId="3" xfId="0" applyFont="1" applyBorder="1" applyAlignment="1" applyProtection="1">
      <alignment vertical="center"/>
      <protection locked="0"/>
    </xf>
    <xf numFmtId="0" fontId="34" fillId="0" borderId="0" xfId="0" applyFont="1" applyBorder="1" applyAlignment="1" applyProtection="1">
      <alignment horizontal="center" vertical="center"/>
      <protection locked="0"/>
    </xf>
    <xf numFmtId="0" fontId="22" fillId="0" borderId="20" xfId="0" applyFont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  <protection locked="0"/>
    </xf>
    <xf numFmtId="166" fontId="22" fillId="0" borderId="20" xfId="0" applyNumberFormat="1" applyFont="1" applyBorder="1" applyAlignment="1" applyProtection="1">
      <alignment vertical="center"/>
      <protection locked="0"/>
    </xf>
    <xf numFmtId="166" fontId="22" fillId="0" borderId="21" xfId="0" applyNumberFormat="1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21" fillId="5" borderId="0" xfId="0" applyFont="1" applyFill="1" applyAlignment="1" applyProtection="1">
      <alignment horizontal="left" vertical="center"/>
    </xf>
    <xf numFmtId="0" fontId="0" fillId="5" borderId="0" xfId="0" applyFont="1" applyFill="1" applyAlignment="1" applyProtection="1">
      <alignment vertical="center"/>
    </xf>
    <xf numFmtId="0" fontId="21" fillId="5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0" xfId="0" applyProtection="1"/>
    <xf numFmtId="0" fontId="21" fillId="5" borderId="16" xfId="0" applyFont="1" applyFill="1" applyBorder="1" applyAlignment="1" applyProtection="1">
      <alignment horizontal="center" vertical="center" wrapText="1"/>
    </xf>
    <xf numFmtId="0" fontId="21" fillId="5" borderId="17" xfId="0" applyFont="1" applyFill="1" applyBorder="1" applyAlignment="1" applyProtection="1">
      <alignment horizontal="center" vertical="center" wrapText="1"/>
    </xf>
    <xf numFmtId="0" fontId="21" fillId="5" borderId="18" xfId="0" applyFont="1" applyFill="1" applyBorder="1" applyAlignment="1" applyProtection="1">
      <alignment horizontal="center" vertical="center" wrapText="1"/>
    </xf>
    <xf numFmtId="0" fontId="23" fillId="0" borderId="0" xfId="0" applyFont="1" applyAlignment="1" applyProtection="1">
      <alignment horizontal="left" vertical="center"/>
    </xf>
    <xf numFmtId="4" fontId="23" fillId="0" borderId="0" xfId="0" applyNumberFormat="1" applyFont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0" borderId="22" xfId="0" applyNumberFormat="1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opLeftCell="A40" workbookViewId="0">
      <selection activeCell="P73" sqref="P73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9" t="s">
        <v>0</v>
      </c>
      <c r="AZ1" s="9" t="s">
        <v>1</v>
      </c>
      <c r="BA1" s="9" t="s">
        <v>2</v>
      </c>
      <c r="BB1" s="9" t="s">
        <v>1</v>
      </c>
      <c r="BT1" s="9" t="s">
        <v>3</v>
      </c>
      <c r="BU1" s="9" t="s">
        <v>3</v>
      </c>
      <c r="BV1" s="9" t="s">
        <v>4</v>
      </c>
    </row>
    <row r="2" spans="1:74" s="1" customFormat="1" ht="36.950000000000003" customHeight="1">
      <c r="AR2" s="101" t="s">
        <v>5</v>
      </c>
      <c r="AS2" s="102"/>
      <c r="AT2" s="102"/>
      <c r="AU2" s="102"/>
      <c r="AV2" s="102"/>
      <c r="AW2" s="102"/>
      <c r="AX2" s="102"/>
      <c r="AY2" s="102"/>
      <c r="AZ2" s="102"/>
      <c r="BA2" s="102"/>
      <c r="BB2" s="102"/>
      <c r="BC2" s="102"/>
      <c r="BD2" s="102"/>
      <c r="BE2" s="102"/>
      <c r="BS2" s="10" t="s">
        <v>6</v>
      </c>
      <c r="BT2" s="10" t="s">
        <v>7</v>
      </c>
    </row>
    <row r="3" spans="1:74" s="1" customFormat="1" ht="6.95" customHeight="1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3"/>
      <c r="BS3" s="10" t="s">
        <v>6</v>
      </c>
      <c r="BT3" s="10" t="s">
        <v>8</v>
      </c>
    </row>
    <row r="4" spans="1:74" s="1" customFormat="1" ht="24.95" customHeight="1">
      <c r="B4" s="13"/>
      <c r="D4" s="14" t="s">
        <v>9</v>
      </c>
      <c r="AR4" s="13"/>
      <c r="AS4" s="15" t="s">
        <v>10</v>
      </c>
      <c r="BE4" s="16" t="s">
        <v>11</v>
      </c>
      <c r="BS4" s="10" t="s">
        <v>12</v>
      </c>
    </row>
    <row r="5" spans="1:74" s="1" customFormat="1" ht="12" customHeight="1">
      <c r="B5" s="13"/>
      <c r="D5" s="17" t="s">
        <v>13</v>
      </c>
      <c r="K5" s="13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K5" s="102"/>
      <c r="AL5" s="102"/>
      <c r="AM5" s="102"/>
      <c r="AN5" s="102"/>
      <c r="AO5" s="102"/>
      <c r="AR5" s="13"/>
      <c r="BE5" s="129" t="s">
        <v>15</v>
      </c>
      <c r="BS5" s="10" t="s">
        <v>6</v>
      </c>
    </row>
    <row r="6" spans="1:74" s="1" customFormat="1" ht="36.950000000000003" customHeight="1">
      <c r="B6" s="13"/>
      <c r="D6" s="19" t="s">
        <v>16</v>
      </c>
      <c r="K6" s="133" t="s">
        <v>17</v>
      </c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102"/>
      <c r="AM6" s="102"/>
      <c r="AN6" s="102"/>
      <c r="AO6" s="102"/>
      <c r="AR6" s="13"/>
      <c r="BE6" s="130"/>
      <c r="BS6" s="10" t="s">
        <v>6</v>
      </c>
    </row>
    <row r="7" spans="1:74" s="1" customFormat="1" ht="12" customHeight="1">
      <c r="B7" s="13"/>
      <c r="D7" s="20" t="s">
        <v>18</v>
      </c>
      <c r="K7" s="18" t="s">
        <v>1</v>
      </c>
      <c r="AK7" s="20" t="s">
        <v>19</v>
      </c>
      <c r="AN7" s="18" t="s">
        <v>1</v>
      </c>
      <c r="AR7" s="13"/>
      <c r="BE7" s="130"/>
      <c r="BS7" s="10" t="s">
        <v>6</v>
      </c>
    </row>
    <row r="8" spans="1:74" s="1" customFormat="1" ht="12" customHeight="1">
      <c r="B8" s="13"/>
      <c r="D8" s="20" t="s">
        <v>20</v>
      </c>
      <c r="K8" s="18" t="s">
        <v>21</v>
      </c>
      <c r="AK8" s="20" t="s">
        <v>22</v>
      </c>
      <c r="AN8" s="21" t="s">
        <v>23</v>
      </c>
      <c r="AR8" s="13"/>
      <c r="BE8" s="130"/>
      <c r="BS8" s="10" t="s">
        <v>6</v>
      </c>
    </row>
    <row r="9" spans="1:74" s="1" customFormat="1" ht="14.45" customHeight="1">
      <c r="B9" s="13"/>
      <c r="AR9" s="13"/>
      <c r="BE9" s="130"/>
      <c r="BS9" s="10" t="s">
        <v>6</v>
      </c>
    </row>
    <row r="10" spans="1:74" s="1" customFormat="1" ht="12" customHeight="1">
      <c r="B10" s="13"/>
      <c r="D10" s="20" t="s">
        <v>24</v>
      </c>
      <c r="AK10" s="20" t="s">
        <v>25</v>
      </c>
      <c r="AN10" s="18" t="s">
        <v>1</v>
      </c>
      <c r="AR10" s="13"/>
      <c r="BE10" s="130"/>
      <c r="BS10" s="10" t="s">
        <v>6</v>
      </c>
    </row>
    <row r="11" spans="1:74" s="1" customFormat="1" ht="18.399999999999999" customHeight="1">
      <c r="B11" s="13"/>
      <c r="E11" s="18" t="s">
        <v>26</v>
      </c>
      <c r="AK11" s="20" t="s">
        <v>27</v>
      </c>
      <c r="AN11" s="18" t="s">
        <v>1</v>
      </c>
      <c r="AR11" s="13"/>
      <c r="BE11" s="130"/>
      <c r="BS11" s="10" t="s">
        <v>6</v>
      </c>
    </row>
    <row r="12" spans="1:74" s="1" customFormat="1" ht="6.95" customHeight="1">
      <c r="B12" s="13"/>
      <c r="AR12" s="13"/>
      <c r="BE12" s="130"/>
      <c r="BS12" s="10" t="s">
        <v>6</v>
      </c>
    </row>
    <row r="13" spans="1:74" s="1" customFormat="1" ht="12" customHeight="1">
      <c r="B13" s="13"/>
      <c r="D13" s="20" t="s">
        <v>28</v>
      </c>
      <c r="AK13" s="20" t="s">
        <v>25</v>
      </c>
      <c r="AN13" s="22" t="s">
        <v>29</v>
      </c>
      <c r="AR13" s="13"/>
      <c r="BE13" s="130"/>
      <c r="BS13" s="10" t="s">
        <v>6</v>
      </c>
    </row>
    <row r="14" spans="1:74" ht="12.75">
      <c r="B14" s="13"/>
      <c r="E14" s="134" t="s">
        <v>29</v>
      </c>
      <c r="F14" s="135"/>
      <c r="G14" s="135"/>
      <c r="H14" s="135"/>
      <c r="I14" s="135"/>
      <c r="J14" s="135"/>
      <c r="K14" s="135"/>
      <c r="L14" s="135"/>
      <c r="M14" s="135"/>
      <c r="N14" s="135"/>
      <c r="O14" s="135"/>
      <c r="P14" s="135"/>
      <c r="Q14" s="135"/>
      <c r="R14" s="135"/>
      <c r="S14" s="135"/>
      <c r="T14" s="135"/>
      <c r="U14" s="135"/>
      <c r="V14" s="135"/>
      <c r="W14" s="135"/>
      <c r="X14" s="135"/>
      <c r="Y14" s="135"/>
      <c r="Z14" s="135"/>
      <c r="AA14" s="135"/>
      <c r="AB14" s="135"/>
      <c r="AC14" s="135"/>
      <c r="AD14" s="135"/>
      <c r="AE14" s="135"/>
      <c r="AF14" s="135"/>
      <c r="AG14" s="135"/>
      <c r="AH14" s="135"/>
      <c r="AI14" s="135"/>
      <c r="AJ14" s="135"/>
      <c r="AK14" s="20" t="s">
        <v>27</v>
      </c>
      <c r="AN14" s="22" t="s">
        <v>29</v>
      </c>
      <c r="AR14" s="13"/>
      <c r="BE14" s="130"/>
      <c r="BS14" s="10" t="s">
        <v>6</v>
      </c>
    </row>
    <row r="15" spans="1:74" s="1" customFormat="1" ht="6.95" customHeight="1">
      <c r="B15" s="13"/>
      <c r="AR15" s="13"/>
      <c r="BE15" s="130"/>
      <c r="BS15" s="10" t="s">
        <v>3</v>
      </c>
    </row>
    <row r="16" spans="1:74" s="1" customFormat="1" ht="12" customHeight="1">
      <c r="B16" s="13"/>
      <c r="D16" s="20" t="s">
        <v>30</v>
      </c>
      <c r="AK16" s="20" t="s">
        <v>25</v>
      </c>
      <c r="AN16" s="18" t="s">
        <v>1</v>
      </c>
      <c r="AR16" s="13"/>
      <c r="BE16" s="130"/>
      <c r="BS16" s="10" t="s">
        <v>3</v>
      </c>
    </row>
    <row r="17" spans="1:71" s="1" customFormat="1" ht="18.399999999999999" customHeight="1">
      <c r="B17" s="13"/>
      <c r="E17" s="18" t="s">
        <v>31</v>
      </c>
      <c r="AK17" s="20" t="s">
        <v>27</v>
      </c>
      <c r="AN17" s="18" t="s">
        <v>1</v>
      </c>
      <c r="AR17" s="13"/>
      <c r="BE17" s="130"/>
      <c r="BS17" s="10" t="s">
        <v>32</v>
      </c>
    </row>
    <row r="18" spans="1:71" s="1" customFormat="1" ht="6.95" customHeight="1">
      <c r="B18" s="13"/>
      <c r="AR18" s="13"/>
      <c r="BE18" s="130"/>
      <c r="BS18" s="10" t="s">
        <v>6</v>
      </c>
    </row>
    <row r="19" spans="1:71" s="1" customFormat="1" ht="12" customHeight="1">
      <c r="B19" s="13"/>
      <c r="D19" s="20" t="s">
        <v>33</v>
      </c>
      <c r="AK19" s="20" t="s">
        <v>25</v>
      </c>
      <c r="AN19" s="18" t="s">
        <v>1</v>
      </c>
      <c r="AR19" s="13"/>
      <c r="BE19" s="130"/>
      <c r="BS19" s="10" t="s">
        <v>6</v>
      </c>
    </row>
    <row r="20" spans="1:71" s="1" customFormat="1" ht="18.399999999999999" customHeight="1">
      <c r="B20" s="13"/>
      <c r="E20" s="18" t="s">
        <v>34</v>
      </c>
      <c r="AK20" s="20" t="s">
        <v>27</v>
      </c>
      <c r="AN20" s="18" t="s">
        <v>1</v>
      </c>
      <c r="AR20" s="13"/>
      <c r="BE20" s="130"/>
      <c r="BS20" s="10" t="s">
        <v>32</v>
      </c>
    </row>
    <row r="21" spans="1:71" s="1" customFormat="1" ht="6.95" customHeight="1">
      <c r="B21" s="13"/>
      <c r="AR21" s="13"/>
      <c r="BE21" s="130"/>
    </row>
    <row r="22" spans="1:71" s="1" customFormat="1" ht="12" customHeight="1">
      <c r="B22" s="13"/>
      <c r="D22" s="20" t="s">
        <v>35</v>
      </c>
      <c r="AR22" s="13"/>
      <c r="BE22" s="130"/>
    </row>
    <row r="23" spans="1:71" s="1" customFormat="1" ht="16.5" customHeight="1">
      <c r="B23" s="13"/>
      <c r="E23" s="136" t="s">
        <v>1</v>
      </c>
      <c r="F23" s="136"/>
      <c r="G23" s="136"/>
      <c r="H23" s="136"/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R23" s="13"/>
      <c r="BE23" s="130"/>
    </row>
    <row r="24" spans="1:71" s="1" customFormat="1" ht="6.95" customHeight="1">
      <c r="B24" s="13"/>
      <c r="AR24" s="13"/>
      <c r="BE24" s="130"/>
    </row>
    <row r="25" spans="1:71" s="1" customFormat="1" ht="6.95" customHeight="1">
      <c r="B25" s="1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R25" s="13"/>
      <c r="BE25" s="130"/>
    </row>
    <row r="26" spans="1:71" s="2" customFormat="1" ht="25.9" customHeight="1">
      <c r="A26" s="24"/>
      <c r="B26" s="25"/>
      <c r="C26" s="24"/>
      <c r="D26" s="26" t="s">
        <v>36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37">
        <f>ROUND(AG94,2)</f>
        <v>0</v>
      </c>
      <c r="AL26" s="138"/>
      <c r="AM26" s="138"/>
      <c r="AN26" s="138"/>
      <c r="AO26" s="138"/>
      <c r="AP26" s="24"/>
      <c r="AQ26" s="24"/>
      <c r="AR26" s="25"/>
      <c r="BE26" s="130"/>
    </row>
    <row r="27" spans="1:71" s="2" customFormat="1" ht="6.95" customHeight="1">
      <c r="A27" s="24"/>
      <c r="B27" s="25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5"/>
      <c r="BE27" s="130"/>
    </row>
    <row r="28" spans="1:71" s="2" customFormat="1" ht="12.75">
      <c r="A28" s="24"/>
      <c r="B28" s="25"/>
      <c r="C28" s="24"/>
      <c r="D28" s="24"/>
      <c r="E28" s="24"/>
      <c r="F28" s="24"/>
      <c r="G28" s="24"/>
      <c r="H28" s="24"/>
      <c r="I28" s="24"/>
      <c r="J28" s="24"/>
      <c r="K28" s="24"/>
      <c r="L28" s="139" t="s">
        <v>37</v>
      </c>
      <c r="M28" s="139"/>
      <c r="N28" s="139"/>
      <c r="O28" s="139"/>
      <c r="P28" s="139"/>
      <c r="Q28" s="24"/>
      <c r="R28" s="24"/>
      <c r="S28" s="24"/>
      <c r="T28" s="24"/>
      <c r="U28" s="24"/>
      <c r="V28" s="24"/>
      <c r="W28" s="139" t="s">
        <v>38</v>
      </c>
      <c r="X28" s="139"/>
      <c r="Y28" s="139"/>
      <c r="Z28" s="139"/>
      <c r="AA28" s="139"/>
      <c r="AB28" s="139"/>
      <c r="AC28" s="139"/>
      <c r="AD28" s="139"/>
      <c r="AE28" s="139"/>
      <c r="AF28" s="24"/>
      <c r="AG28" s="24"/>
      <c r="AH28" s="24"/>
      <c r="AI28" s="24"/>
      <c r="AJ28" s="24"/>
      <c r="AK28" s="139" t="s">
        <v>39</v>
      </c>
      <c r="AL28" s="139"/>
      <c r="AM28" s="139"/>
      <c r="AN28" s="139"/>
      <c r="AO28" s="139"/>
      <c r="AP28" s="24"/>
      <c r="AQ28" s="24"/>
      <c r="AR28" s="25"/>
      <c r="BE28" s="130"/>
    </row>
    <row r="29" spans="1:71" s="3" customFormat="1" ht="14.45" customHeight="1">
      <c r="B29" s="28"/>
      <c r="D29" s="20" t="s">
        <v>40</v>
      </c>
      <c r="F29" s="20" t="s">
        <v>41</v>
      </c>
      <c r="L29" s="124">
        <v>0.21</v>
      </c>
      <c r="M29" s="123"/>
      <c r="N29" s="123"/>
      <c r="O29" s="123"/>
      <c r="P29" s="123"/>
      <c r="W29" s="122">
        <f>ROUND(AZ94, 2)</f>
        <v>0</v>
      </c>
      <c r="X29" s="123"/>
      <c r="Y29" s="123"/>
      <c r="Z29" s="123"/>
      <c r="AA29" s="123"/>
      <c r="AB29" s="123"/>
      <c r="AC29" s="123"/>
      <c r="AD29" s="123"/>
      <c r="AE29" s="123"/>
      <c r="AK29" s="122">
        <f>ROUND(AV94, 2)</f>
        <v>0</v>
      </c>
      <c r="AL29" s="123"/>
      <c r="AM29" s="123"/>
      <c r="AN29" s="123"/>
      <c r="AO29" s="123"/>
      <c r="AR29" s="28"/>
      <c r="BE29" s="131"/>
    </row>
    <row r="30" spans="1:71" s="3" customFormat="1" ht="14.45" customHeight="1">
      <c r="B30" s="28"/>
      <c r="F30" s="20" t="s">
        <v>42</v>
      </c>
      <c r="L30" s="124">
        <v>0.15</v>
      </c>
      <c r="M30" s="123"/>
      <c r="N30" s="123"/>
      <c r="O30" s="123"/>
      <c r="P30" s="123"/>
      <c r="W30" s="122">
        <f>ROUND(BA94, 2)</f>
        <v>0</v>
      </c>
      <c r="X30" s="123"/>
      <c r="Y30" s="123"/>
      <c r="Z30" s="123"/>
      <c r="AA30" s="123"/>
      <c r="AB30" s="123"/>
      <c r="AC30" s="123"/>
      <c r="AD30" s="123"/>
      <c r="AE30" s="123"/>
      <c r="AK30" s="122">
        <f>ROUND(AW94, 2)</f>
        <v>0</v>
      </c>
      <c r="AL30" s="123"/>
      <c r="AM30" s="123"/>
      <c r="AN30" s="123"/>
      <c r="AO30" s="123"/>
      <c r="AR30" s="28"/>
      <c r="BE30" s="131"/>
    </row>
    <row r="31" spans="1:71" s="3" customFormat="1" ht="14.45" hidden="1" customHeight="1">
      <c r="B31" s="28"/>
      <c r="F31" s="20" t="s">
        <v>43</v>
      </c>
      <c r="L31" s="124">
        <v>0.21</v>
      </c>
      <c r="M31" s="123"/>
      <c r="N31" s="123"/>
      <c r="O31" s="123"/>
      <c r="P31" s="123"/>
      <c r="W31" s="122">
        <f>ROUND(BB94, 2)</f>
        <v>0</v>
      </c>
      <c r="X31" s="123"/>
      <c r="Y31" s="123"/>
      <c r="Z31" s="123"/>
      <c r="AA31" s="123"/>
      <c r="AB31" s="123"/>
      <c r="AC31" s="123"/>
      <c r="AD31" s="123"/>
      <c r="AE31" s="123"/>
      <c r="AK31" s="122">
        <v>0</v>
      </c>
      <c r="AL31" s="123"/>
      <c r="AM31" s="123"/>
      <c r="AN31" s="123"/>
      <c r="AO31" s="123"/>
      <c r="AR31" s="28"/>
      <c r="BE31" s="131"/>
    </row>
    <row r="32" spans="1:71" s="3" customFormat="1" ht="14.45" hidden="1" customHeight="1">
      <c r="B32" s="28"/>
      <c r="F32" s="20" t="s">
        <v>44</v>
      </c>
      <c r="L32" s="124">
        <v>0.15</v>
      </c>
      <c r="M32" s="123"/>
      <c r="N32" s="123"/>
      <c r="O32" s="123"/>
      <c r="P32" s="123"/>
      <c r="W32" s="122">
        <f>ROUND(BC94, 2)</f>
        <v>0</v>
      </c>
      <c r="X32" s="123"/>
      <c r="Y32" s="123"/>
      <c r="Z32" s="123"/>
      <c r="AA32" s="123"/>
      <c r="AB32" s="123"/>
      <c r="AC32" s="123"/>
      <c r="AD32" s="123"/>
      <c r="AE32" s="123"/>
      <c r="AK32" s="122">
        <v>0</v>
      </c>
      <c r="AL32" s="123"/>
      <c r="AM32" s="123"/>
      <c r="AN32" s="123"/>
      <c r="AO32" s="123"/>
      <c r="AR32" s="28"/>
      <c r="BE32" s="131"/>
    </row>
    <row r="33" spans="1:57" s="3" customFormat="1" ht="14.45" hidden="1" customHeight="1">
      <c r="B33" s="28"/>
      <c r="F33" s="20" t="s">
        <v>45</v>
      </c>
      <c r="L33" s="124">
        <v>0</v>
      </c>
      <c r="M33" s="123"/>
      <c r="N33" s="123"/>
      <c r="O33" s="123"/>
      <c r="P33" s="123"/>
      <c r="W33" s="122">
        <f>ROUND(BD94, 2)</f>
        <v>0</v>
      </c>
      <c r="X33" s="123"/>
      <c r="Y33" s="123"/>
      <c r="Z33" s="123"/>
      <c r="AA33" s="123"/>
      <c r="AB33" s="123"/>
      <c r="AC33" s="123"/>
      <c r="AD33" s="123"/>
      <c r="AE33" s="123"/>
      <c r="AK33" s="122">
        <v>0</v>
      </c>
      <c r="AL33" s="123"/>
      <c r="AM33" s="123"/>
      <c r="AN33" s="123"/>
      <c r="AO33" s="123"/>
      <c r="AR33" s="28"/>
      <c r="BE33" s="131"/>
    </row>
    <row r="34" spans="1:57" s="2" customFormat="1" ht="6.95" customHeight="1">
      <c r="A34" s="24"/>
      <c r="B34" s="25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5"/>
      <c r="BE34" s="130"/>
    </row>
    <row r="35" spans="1:57" s="2" customFormat="1" ht="25.9" customHeight="1">
      <c r="A35" s="24"/>
      <c r="B35" s="25"/>
      <c r="C35" s="29"/>
      <c r="D35" s="30" t="s">
        <v>46</v>
      </c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2" t="s">
        <v>47</v>
      </c>
      <c r="U35" s="31"/>
      <c r="V35" s="31"/>
      <c r="W35" s="31"/>
      <c r="X35" s="125" t="s">
        <v>48</v>
      </c>
      <c r="Y35" s="126"/>
      <c r="Z35" s="126"/>
      <c r="AA35" s="126"/>
      <c r="AB35" s="126"/>
      <c r="AC35" s="31"/>
      <c r="AD35" s="31"/>
      <c r="AE35" s="31"/>
      <c r="AF35" s="31"/>
      <c r="AG35" s="31"/>
      <c r="AH35" s="31"/>
      <c r="AI35" s="31"/>
      <c r="AJ35" s="31"/>
      <c r="AK35" s="127">
        <f>SUM(AK26:AK33)</f>
        <v>0</v>
      </c>
      <c r="AL35" s="126"/>
      <c r="AM35" s="126"/>
      <c r="AN35" s="126"/>
      <c r="AO35" s="128"/>
      <c r="AP35" s="29"/>
      <c r="AQ35" s="29"/>
      <c r="AR35" s="25"/>
      <c r="BE35" s="24"/>
    </row>
    <row r="36" spans="1:57" s="2" customFormat="1" ht="6.95" customHeight="1">
      <c r="A36" s="24"/>
      <c r="B36" s="25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5"/>
      <c r="BE36" s="24"/>
    </row>
    <row r="37" spans="1:57" s="2" customFormat="1" ht="14.45" customHeight="1">
      <c r="A37" s="24"/>
      <c r="B37" s="25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5"/>
      <c r="BE37" s="24"/>
    </row>
    <row r="38" spans="1:57" s="1" customFormat="1" ht="14.45" customHeight="1">
      <c r="B38" s="13"/>
      <c r="AR38" s="13"/>
    </row>
    <row r="39" spans="1:57" s="1" customFormat="1" ht="14.45" customHeight="1">
      <c r="B39" s="13"/>
      <c r="AR39" s="13"/>
    </row>
    <row r="40" spans="1:57" s="1" customFormat="1" ht="14.45" customHeight="1">
      <c r="B40" s="13"/>
      <c r="AR40" s="13"/>
    </row>
    <row r="41" spans="1:57" s="1" customFormat="1" ht="14.45" customHeight="1">
      <c r="B41" s="13"/>
      <c r="AR41" s="13"/>
    </row>
    <row r="42" spans="1:57" s="1" customFormat="1" ht="14.45" customHeight="1">
      <c r="B42" s="13"/>
      <c r="AR42" s="13"/>
    </row>
    <row r="43" spans="1:57" s="1" customFormat="1" ht="14.45" customHeight="1">
      <c r="B43" s="13"/>
      <c r="AR43" s="13"/>
    </row>
    <row r="44" spans="1:57" s="1" customFormat="1" ht="14.45" customHeight="1">
      <c r="B44" s="13"/>
      <c r="AR44" s="13"/>
    </row>
    <row r="45" spans="1:57" s="1" customFormat="1" ht="14.45" customHeight="1">
      <c r="B45" s="13"/>
      <c r="AR45" s="13"/>
    </row>
    <row r="46" spans="1:57" s="1" customFormat="1" ht="14.45" customHeight="1">
      <c r="B46" s="13"/>
      <c r="AR46" s="13"/>
    </row>
    <row r="47" spans="1:57" s="1" customFormat="1" ht="14.45" customHeight="1">
      <c r="B47" s="13"/>
      <c r="AR47" s="13"/>
    </row>
    <row r="48" spans="1:57" s="1" customFormat="1" ht="14.45" customHeight="1">
      <c r="B48" s="13"/>
      <c r="AR48" s="13"/>
    </row>
    <row r="49" spans="1:57" s="2" customFormat="1" ht="14.45" customHeight="1">
      <c r="B49" s="33"/>
      <c r="D49" s="34" t="s">
        <v>49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50</v>
      </c>
      <c r="AI49" s="35"/>
      <c r="AJ49" s="35"/>
      <c r="AK49" s="35"/>
      <c r="AL49" s="35"/>
      <c r="AM49" s="35"/>
      <c r="AN49" s="35"/>
      <c r="AO49" s="35"/>
      <c r="AR49" s="33"/>
    </row>
    <row r="50" spans="1:57">
      <c r="B50" s="13"/>
      <c r="AR50" s="13"/>
    </row>
    <row r="51" spans="1:57">
      <c r="B51" s="13"/>
      <c r="AR51" s="13"/>
    </row>
    <row r="52" spans="1:57">
      <c r="B52" s="13"/>
      <c r="AR52" s="13"/>
    </row>
    <row r="53" spans="1:57">
      <c r="B53" s="13"/>
      <c r="AR53" s="13"/>
    </row>
    <row r="54" spans="1:57">
      <c r="B54" s="13"/>
      <c r="AR54" s="13"/>
    </row>
    <row r="55" spans="1:57">
      <c r="B55" s="13"/>
      <c r="AR55" s="13"/>
    </row>
    <row r="56" spans="1:57">
      <c r="B56" s="13"/>
      <c r="AR56" s="13"/>
    </row>
    <row r="57" spans="1:57">
      <c r="B57" s="13"/>
      <c r="AR57" s="13"/>
    </row>
    <row r="58" spans="1:57">
      <c r="B58" s="13"/>
      <c r="AR58" s="13"/>
    </row>
    <row r="59" spans="1:57">
      <c r="B59" s="13"/>
      <c r="AR59" s="13"/>
    </row>
    <row r="60" spans="1:57" s="2" customFormat="1" ht="12.75">
      <c r="A60" s="24"/>
      <c r="B60" s="25"/>
      <c r="C60" s="24"/>
      <c r="D60" s="36" t="s">
        <v>51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6" t="s">
        <v>52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6" t="s">
        <v>51</v>
      </c>
      <c r="AI60" s="27"/>
      <c r="AJ60" s="27"/>
      <c r="AK60" s="27"/>
      <c r="AL60" s="27"/>
      <c r="AM60" s="36" t="s">
        <v>52</v>
      </c>
      <c r="AN60" s="27"/>
      <c r="AO60" s="27"/>
      <c r="AP60" s="24"/>
      <c r="AQ60" s="24"/>
      <c r="AR60" s="25"/>
      <c r="BE60" s="24"/>
    </row>
    <row r="61" spans="1:57">
      <c r="B61" s="13"/>
      <c r="AR61" s="13"/>
    </row>
    <row r="62" spans="1:57">
      <c r="B62" s="13"/>
      <c r="AR62" s="13"/>
    </row>
    <row r="63" spans="1:57">
      <c r="B63" s="13"/>
      <c r="AR63" s="13"/>
    </row>
    <row r="64" spans="1:57" s="2" customFormat="1" ht="12.75">
      <c r="A64" s="24"/>
      <c r="B64" s="25"/>
      <c r="C64" s="24"/>
      <c r="D64" s="34" t="s">
        <v>53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4" t="s">
        <v>54</v>
      </c>
      <c r="AI64" s="37"/>
      <c r="AJ64" s="37"/>
      <c r="AK64" s="37"/>
      <c r="AL64" s="37"/>
      <c r="AM64" s="37"/>
      <c r="AN64" s="37"/>
      <c r="AO64" s="37"/>
      <c r="AP64" s="24"/>
      <c r="AQ64" s="24"/>
      <c r="AR64" s="25"/>
      <c r="BE64" s="24"/>
    </row>
    <row r="65" spans="1:57">
      <c r="B65" s="13"/>
      <c r="AR65" s="13"/>
    </row>
    <row r="66" spans="1:57">
      <c r="B66" s="13"/>
      <c r="AR66" s="13"/>
    </row>
    <row r="67" spans="1:57">
      <c r="B67" s="13"/>
      <c r="AR67" s="13"/>
    </row>
    <row r="68" spans="1:57">
      <c r="B68" s="13"/>
      <c r="AR68" s="13"/>
    </row>
    <row r="69" spans="1:57">
      <c r="B69" s="13"/>
      <c r="AR69" s="13"/>
    </row>
    <row r="70" spans="1:57">
      <c r="B70" s="13"/>
      <c r="AR70" s="13"/>
    </row>
    <row r="71" spans="1:57">
      <c r="B71" s="13"/>
      <c r="AR71" s="13"/>
    </row>
    <row r="72" spans="1:57">
      <c r="B72" s="13"/>
      <c r="AR72" s="13"/>
    </row>
    <row r="73" spans="1:57">
      <c r="B73" s="13"/>
      <c r="AR73" s="13"/>
    </row>
    <row r="74" spans="1:57">
      <c r="B74" s="13"/>
      <c r="AR74" s="13"/>
    </row>
    <row r="75" spans="1:57" s="2" customFormat="1" ht="12.75">
      <c r="A75" s="24"/>
      <c r="B75" s="25"/>
      <c r="C75" s="24"/>
      <c r="D75" s="36" t="s">
        <v>51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6" t="s">
        <v>52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6" t="s">
        <v>51</v>
      </c>
      <c r="AI75" s="27"/>
      <c r="AJ75" s="27"/>
      <c r="AK75" s="27"/>
      <c r="AL75" s="27"/>
      <c r="AM75" s="36" t="s">
        <v>52</v>
      </c>
      <c r="AN75" s="27"/>
      <c r="AO75" s="27"/>
      <c r="AP75" s="24"/>
      <c r="AQ75" s="24"/>
      <c r="AR75" s="25"/>
      <c r="BE75" s="24"/>
    </row>
    <row r="76" spans="1:57" s="2" customFormat="1">
      <c r="A76" s="24"/>
      <c r="B76" s="25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  <c r="AK76" s="24"/>
      <c r="AL76" s="24"/>
      <c r="AM76" s="24"/>
      <c r="AN76" s="24"/>
      <c r="AO76" s="24"/>
      <c r="AP76" s="24"/>
      <c r="AQ76" s="24"/>
      <c r="AR76" s="25"/>
      <c r="BE76" s="24"/>
    </row>
    <row r="77" spans="1:57" s="2" customFormat="1" ht="6.95" customHeight="1">
      <c r="A77" s="24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  <c r="AR77" s="25"/>
      <c r="BE77" s="24"/>
    </row>
    <row r="81" spans="1:90" s="2" customFormat="1" ht="6.95" customHeight="1">
      <c r="A81" s="24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25"/>
      <c r="BE81" s="24"/>
    </row>
    <row r="82" spans="1:90" s="2" customFormat="1" ht="24.95" customHeight="1">
      <c r="A82" s="24"/>
      <c r="B82" s="25"/>
      <c r="C82" s="14" t="s">
        <v>55</v>
      </c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5"/>
      <c r="BE82" s="24"/>
    </row>
    <row r="83" spans="1:90" s="2" customFormat="1" ht="6.95" customHeight="1">
      <c r="A83" s="24"/>
      <c r="B83" s="25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5"/>
      <c r="BE83" s="24"/>
    </row>
    <row r="84" spans="1:90" s="4" customFormat="1" ht="12" customHeight="1">
      <c r="B84" s="42"/>
      <c r="C84" s="20" t="s">
        <v>13</v>
      </c>
      <c r="L84" s="4">
        <f>K5</f>
        <v>0</v>
      </c>
      <c r="AR84" s="42"/>
    </row>
    <row r="85" spans="1:90" s="5" customFormat="1" ht="36.950000000000003" customHeight="1">
      <c r="B85" s="43"/>
      <c r="C85" s="44" t="s">
        <v>16</v>
      </c>
      <c r="L85" s="113" t="str">
        <f>K6</f>
        <v>Oprava komunikace Hrachovec  - ABS- SO01 - č.p.96-108</v>
      </c>
      <c r="M85" s="114"/>
      <c r="N85" s="114"/>
      <c r="O85" s="114"/>
      <c r="P85" s="114"/>
      <c r="Q85" s="114"/>
      <c r="R85" s="114"/>
      <c r="S85" s="114"/>
      <c r="T85" s="114"/>
      <c r="U85" s="114"/>
      <c r="V85" s="114"/>
      <c r="W85" s="114"/>
      <c r="X85" s="114"/>
      <c r="Y85" s="114"/>
      <c r="Z85" s="114"/>
      <c r="AA85" s="114"/>
      <c r="AB85" s="114"/>
      <c r="AC85" s="114"/>
      <c r="AD85" s="114"/>
      <c r="AE85" s="114"/>
      <c r="AF85" s="114"/>
      <c r="AG85" s="114"/>
      <c r="AH85" s="114"/>
      <c r="AI85" s="114"/>
      <c r="AJ85" s="114"/>
      <c r="AK85" s="114"/>
      <c r="AL85" s="114"/>
      <c r="AM85" s="114"/>
      <c r="AN85" s="114"/>
      <c r="AO85" s="114"/>
      <c r="AR85" s="43"/>
    </row>
    <row r="86" spans="1:90" s="2" customFormat="1" ht="6.95" customHeight="1">
      <c r="A86" s="24"/>
      <c r="B86" s="25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5"/>
      <c r="BE86" s="24"/>
    </row>
    <row r="87" spans="1:90" s="2" customFormat="1" ht="12" customHeight="1">
      <c r="A87" s="24"/>
      <c r="B87" s="25"/>
      <c r="C87" s="20" t="s">
        <v>20</v>
      </c>
      <c r="D87" s="24"/>
      <c r="E87" s="24"/>
      <c r="F87" s="24"/>
      <c r="G87" s="24"/>
      <c r="H87" s="24"/>
      <c r="I87" s="24"/>
      <c r="J87" s="24"/>
      <c r="K87" s="24"/>
      <c r="L87" s="45" t="str">
        <f>IF(K8="","",K8)</f>
        <v>Valašské Meziříčí</v>
      </c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0" t="s">
        <v>22</v>
      </c>
      <c r="AJ87" s="24"/>
      <c r="AK87" s="24"/>
      <c r="AL87" s="24"/>
      <c r="AM87" s="115" t="str">
        <f>IF(AN8= "","",AN8)</f>
        <v>10. 1. 2022</v>
      </c>
      <c r="AN87" s="115"/>
      <c r="AO87" s="24"/>
      <c r="AP87" s="24"/>
      <c r="AQ87" s="24"/>
      <c r="AR87" s="25"/>
      <c r="BE87" s="24"/>
    </row>
    <row r="88" spans="1:90" s="2" customFormat="1" ht="6.95" customHeight="1">
      <c r="A88" s="24"/>
      <c r="B88" s="25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5"/>
      <c r="BE88" s="24"/>
    </row>
    <row r="89" spans="1:90" s="2" customFormat="1" ht="15.2" customHeight="1">
      <c r="A89" s="24"/>
      <c r="B89" s="25"/>
      <c r="C89" s="20" t="s">
        <v>24</v>
      </c>
      <c r="D89" s="24"/>
      <c r="E89" s="24"/>
      <c r="F89" s="24"/>
      <c r="G89" s="24"/>
      <c r="H89" s="24"/>
      <c r="I89" s="24"/>
      <c r="J89" s="24"/>
      <c r="K89" s="24"/>
      <c r="L89" s="4" t="str">
        <f>IF(E11= "","",E11)</f>
        <v>Město Valašské Meziříčí</v>
      </c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0" t="s">
        <v>30</v>
      </c>
      <c r="AJ89" s="24"/>
      <c r="AK89" s="24"/>
      <c r="AL89" s="24"/>
      <c r="AM89" s="116" t="str">
        <f>IF(E17="","",E17)</f>
        <v xml:space="preserve"> </v>
      </c>
      <c r="AN89" s="117"/>
      <c r="AO89" s="117"/>
      <c r="AP89" s="117"/>
      <c r="AQ89" s="24"/>
      <c r="AR89" s="25"/>
      <c r="AS89" s="118" t="s">
        <v>56</v>
      </c>
      <c r="AT89" s="119"/>
      <c r="AU89" s="47"/>
      <c r="AV89" s="47"/>
      <c r="AW89" s="47"/>
      <c r="AX89" s="47"/>
      <c r="AY89" s="47"/>
      <c r="AZ89" s="47"/>
      <c r="BA89" s="47"/>
      <c r="BB89" s="47"/>
      <c r="BC89" s="47"/>
      <c r="BD89" s="48"/>
      <c r="BE89" s="24"/>
    </row>
    <row r="90" spans="1:90" s="2" customFormat="1" ht="15.2" customHeight="1">
      <c r="A90" s="24"/>
      <c r="B90" s="25"/>
      <c r="C90" s="20" t="s">
        <v>28</v>
      </c>
      <c r="D90" s="24"/>
      <c r="E90" s="24"/>
      <c r="F90" s="24"/>
      <c r="G90" s="24"/>
      <c r="H90" s="24"/>
      <c r="I90" s="24"/>
      <c r="J90" s="24"/>
      <c r="K90" s="24"/>
      <c r="L90" s="4" t="str">
        <f>IF(E14= "Vyplň údaj","",E14)</f>
        <v/>
      </c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0" t="s">
        <v>33</v>
      </c>
      <c r="AJ90" s="24"/>
      <c r="AK90" s="24"/>
      <c r="AL90" s="24"/>
      <c r="AM90" s="116" t="str">
        <f>IF(E20="","",E20)</f>
        <v>Fajfrová Irena</v>
      </c>
      <c r="AN90" s="117"/>
      <c r="AO90" s="117"/>
      <c r="AP90" s="117"/>
      <c r="AQ90" s="24"/>
      <c r="AR90" s="25"/>
      <c r="AS90" s="120"/>
      <c r="AT90" s="121"/>
      <c r="AU90" s="49"/>
      <c r="AV90" s="49"/>
      <c r="AW90" s="49"/>
      <c r="AX90" s="49"/>
      <c r="AY90" s="49"/>
      <c r="AZ90" s="49"/>
      <c r="BA90" s="49"/>
      <c r="BB90" s="49"/>
      <c r="BC90" s="49"/>
      <c r="BD90" s="50"/>
      <c r="BE90" s="24"/>
    </row>
    <row r="91" spans="1:90" s="2" customFormat="1" ht="10.9" customHeight="1">
      <c r="A91" s="24"/>
      <c r="B91" s="25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4"/>
      <c r="AR91" s="25"/>
      <c r="AS91" s="120"/>
      <c r="AT91" s="121"/>
      <c r="AU91" s="49"/>
      <c r="AV91" s="49"/>
      <c r="AW91" s="49"/>
      <c r="AX91" s="49"/>
      <c r="AY91" s="49"/>
      <c r="AZ91" s="49"/>
      <c r="BA91" s="49"/>
      <c r="BB91" s="49"/>
      <c r="BC91" s="49"/>
      <c r="BD91" s="50"/>
      <c r="BE91" s="24"/>
    </row>
    <row r="92" spans="1:90" s="2" customFormat="1" ht="29.25" customHeight="1">
      <c r="A92" s="24"/>
      <c r="B92" s="25"/>
      <c r="C92" s="103" t="s">
        <v>57</v>
      </c>
      <c r="D92" s="104"/>
      <c r="E92" s="104"/>
      <c r="F92" s="104"/>
      <c r="G92" s="104"/>
      <c r="H92" s="51"/>
      <c r="I92" s="105" t="s">
        <v>58</v>
      </c>
      <c r="J92" s="104"/>
      <c r="K92" s="104"/>
      <c r="L92" s="104"/>
      <c r="M92" s="104"/>
      <c r="N92" s="104"/>
      <c r="O92" s="104"/>
      <c r="P92" s="104"/>
      <c r="Q92" s="104"/>
      <c r="R92" s="104"/>
      <c r="S92" s="104"/>
      <c r="T92" s="104"/>
      <c r="U92" s="104"/>
      <c r="V92" s="104"/>
      <c r="W92" s="104"/>
      <c r="X92" s="104"/>
      <c r="Y92" s="104"/>
      <c r="Z92" s="104"/>
      <c r="AA92" s="104"/>
      <c r="AB92" s="104"/>
      <c r="AC92" s="104"/>
      <c r="AD92" s="104"/>
      <c r="AE92" s="104"/>
      <c r="AF92" s="104"/>
      <c r="AG92" s="106" t="s">
        <v>59</v>
      </c>
      <c r="AH92" s="104"/>
      <c r="AI92" s="104"/>
      <c r="AJ92" s="104"/>
      <c r="AK92" s="104"/>
      <c r="AL92" s="104"/>
      <c r="AM92" s="104"/>
      <c r="AN92" s="105" t="s">
        <v>60</v>
      </c>
      <c r="AO92" s="104"/>
      <c r="AP92" s="107"/>
      <c r="AQ92" s="52" t="s">
        <v>61</v>
      </c>
      <c r="AR92" s="25"/>
      <c r="AS92" s="53" t="s">
        <v>62</v>
      </c>
      <c r="AT92" s="54" t="s">
        <v>63</v>
      </c>
      <c r="AU92" s="54" t="s">
        <v>64</v>
      </c>
      <c r="AV92" s="54" t="s">
        <v>65</v>
      </c>
      <c r="AW92" s="54" t="s">
        <v>66</v>
      </c>
      <c r="AX92" s="54" t="s">
        <v>67</v>
      </c>
      <c r="AY92" s="54" t="s">
        <v>68</v>
      </c>
      <c r="AZ92" s="54" t="s">
        <v>69</v>
      </c>
      <c r="BA92" s="54" t="s">
        <v>70</v>
      </c>
      <c r="BB92" s="54" t="s">
        <v>71</v>
      </c>
      <c r="BC92" s="54" t="s">
        <v>72</v>
      </c>
      <c r="BD92" s="55" t="s">
        <v>73</v>
      </c>
      <c r="BE92" s="24"/>
    </row>
    <row r="93" spans="1:90" s="2" customFormat="1" ht="10.9" customHeight="1">
      <c r="A93" s="24"/>
      <c r="B93" s="25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5"/>
      <c r="AS93" s="56"/>
      <c r="AT93" s="57"/>
      <c r="AU93" s="57"/>
      <c r="AV93" s="57"/>
      <c r="AW93" s="57"/>
      <c r="AX93" s="57"/>
      <c r="AY93" s="57"/>
      <c r="AZ93" s="57"/>
      <c r="BA93" s="57"/>
      <c r="BB93" s="57"/>
      <c r="BC93" s="57"/>
      <c r="BD93" s="58"/>
      <c r="BE93" s="24"/>
    </row>
    <row r="94" spans="1:90" s="6" customFormat="1" ht="32.450000000000003" customHeight="1">
      <c r="B94" s="59"/>
      <c r="C94" s="60" t="s">
        <v>74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11">
        <f>ROUND(AG95,2)</f>
        <v>0</v>
      </c>
      <c r="AH94" s="111"/>
      <c r="AI94" s="111"/>
      <c r="AJ94" s="111"/>
      <c r="AK94" s="111"/>
      <c r="AL94" s="111"/>
      <c r="AM94" s="111"/>
      <c r="AN94" s="112">
        <f>SUM(AG94,AT94)</f>
        <v>0</v>
      </c>
      <c r="AO94" s="112"/>
      <c r="AP94" s="112"/>
      <c r="AQ94" s="62" t="s">
        <v>1</v>
      </c>
      <c r="AR94" s="59"/>
      <c r="AS94" s="63">
        <f>ROUND(AS95,2)</f>
        <v>0</v>
      </c>
      <c r="AT94" s="64">
        <f>ROUND(SUM(AV94:AW94),2)</f>
        <v>0</v>
      </c>
      <c r="AU94" s="65">
        <f>ROUND(AU95,5)</f>
        <v>0</v>
      </c>
      <c r="AV94" s="64">
        <f>ROUND(AZ94*L29,2)</f>
        <v>0</v>
      </c>
      <c r="AW94" s="64">
        <f>ROUND(BA94*L30,2)</f>
        <v>0</v>
      </c>
      <c r="AX94" s="64">
        <f>ROUND(BB94*L29,2)</f>
        <v>0</v>
      </c>
      <c r="AY94" s="64">
        <f>ROUND(BC94*L30,2)</f>
        <v>0</v>
      </c>
      <c r="AZ94" s="64">
        <f>ROUND(AZ95,2)</f>
        <v>0</v>
      </c>
      <c r="BA94" s="64">
        <f>ROUND(BA95,2)</f>
        <v>0</v>
      </c>
      <c r="BB94" s="64">
        <f>ROUND(BB95,2)</f>
        <v>0</v>
      </c>
      <c r="BC94" s="64">
        <f>ROUND(BC95,2)</f>
        <v>0</v>
      </c>
      <c r="BD94" s="66">
        <f>ROUND(BD95,2)</f>
        <v>0</v>
      </c>
      <c r="BS94" s="67" t="s">
        <v>75</v>
      </c>
      <c r="BT94" s="67" t="s">
        <v>76</v>
      </c>
      <c r="BV94" s="67" t="s">
        <v>77</v>
      </c>
      <c r="BW94" s="67" t="s">
        <v>4</v>
      </c>
      <c r="BX94" s="67" t="s">
        <v>78</v>
      </c>
      <c r="CL94" s="67" t="s">
        <v>1</v>
      </c>
    </row>
    <row r="95" spans="1:90" s="7" customFormat="1" ht="24.75" customHeight="1">
      <c r="A95" s="68" t="s">
        <v>79</v>
      </c>
      <c r="B95" s="69"/>
      <c r="C95" s="70"/>
      <c r="D95" s="110"/>
      <c r="E95" s="110"/>
      <c r="F95" s="110"/>
      <c r="G95" s="110"/>
      <c r="H95" s="110"/>
      <c r="I95" s="71"/>
      <c r="J95" s="110" t="s">
        <v>17</v>
      </c>
      <c r="K95" s="110"/>
      <c r="L95" s="110"/>
      <c r="M95" s="110"/>
      <c r="N95" s="110"/>
      <c r="O95" s="110"/>
      <c r="P95" s="110"/>
      <c r="Q95" s="110"/>
      <c r="R95" s="110"/>
      <c r="S95" s="110"/>
      <c r="T95" s="110"/>
      <c r="U95" s="110"/>
      <c r="V95" s="110"/>
      <c r="W95" s="110"/>
      <c r="X95" s="110"/>
      <c r="Y95" s="110"/>
      <c r="Z95" s="110"/>
      <c r="AA95" s="110"/>
      <c r="AB95" s="110"/>
      <c r="AC95" s="110"/>
      <c r="AD95" s="110"/>
      <c r="AE95" s="110"/>
      <c r="AF95" s="110"/>
      <c r="AG95" s="108">
        <f>'Mesto087 - Oprava komunik...'!J28</f>
        <v>0</v>
      </c>
      <c r="AH95" s="109"/>
      <c r="AI95" s="109"/>
      <c r="AJ95" s="109"/>
      <c r="AK95" s="109"/>
      <c r="AL95" s="109"/>
      <c r="AM95" s="109"/>
      <c r="AN95" s="108">
        <f>SUM(AG95,AT95)</f>
        <v>0</v>
      </c>
      <c r="AO95" s="109"/>
      <c r="AP95" s="109"/>
      <c r="AQ95" s="72" t="s">
        <v>80</v>
      </c>
      <c r="AR95" s="69"/>
      <c r="AS95" s="73">
        <v>0</v>
      </c>
      <c r="AT95" s="74">
        <f>ROUND(SUM(AV95:AW95),2)</f>
        <v>0</v>
      </c>
      <c r="AU95" s="75">
        <f>'Mesto087 - Oprava komunik...'!P122</f>
        <v>0</v>
      </c>
      <c r="AV95" s="74">
        <f>'Mesto087 - Oprava komunik...'!J31</f>
        <v>0</v>
      </c>
      <c r="AW95" s="74">
        <f>'Mesto087 - Oprava komunik...'!J32</f>
        <v>0</v>
      </c>
      <c r="AX95" s="74">
        <f>'Mesto087 - Oprava komunik...'!J33</f>
        <v>0</v>
      </c>
      <c r="AY95" s="74">
        <f>'Mesto087 - Oprava komunik...'!J34</f>
        <v>0</v>
      </c>
      <c r="AZ95" s="74">
        <f>'Mesto087 - Oprava komunik...'!F31</f>
        <v>0</v>
      </c>
      <c r="BA95" s="74">
        <f>'Mesto087 - Oprava komunik...'!F32</f>
        <v>0</v>
      </c>
      <c r="BB95" s="74">
        <f>'Mesto087 - Oprava komunik...'!F33</f>
        <v>0</v>
      </c>
      <c r="BC95" s="74">
        <f>'Mesto087 - Oprava komunik...'!F34</f>
        <v>0</v>
      </c>
      <c r="BD95" s="76">
        <f>'Mesto087 - Oprava komunik...'!F35</f>
        <v>0</v>
      </c>
      <c r="BT95" s="77" t="s">
        <v>81</v>
      </c>
      <c r="BU95" s="77" t="s">
        <v>82</v>
      </c>
      <c r="BV95" s="77" t="s">
        <v>77</v>
      </c>
      <c r="BW95" s="77" t="s">
        <v>4</v>
      </c>
      <c r="BX95" s="77" t="s">
        <v>78</v>
      </c>
      <c r="CL95" s="77" t="s">
        <v>1</v>
      </c>
    </row>
    <row r="96" spans="1:90" s="2" customFormat="1" ht="30" customHeight="1">
      <c r="A96" s="24"/>
      <c r="B96" s="25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  <c r="AK96" s="24"/>
      <c r="AL96" s="24"/>
      <c r="AM96" s="24"/>
      <c r="AN96" s="24"/>
      <c r="AO96" s="24"/>
      <c r="AP96" s="24"/>
      <c r="AQ96" s="24"/>
      <c r="AR96" s="25"/>
      <c r="AS96" s="24"/>
      <c r="AT96" s="24"/>
      <c r="AU96" s="24"/>
      <c r="AV96" s="24"/>
      <c r="AW96" s="24"/>
      <c r="AX96" s="24"/>
      <c r="AY96" s="24"/>
      <c r="AZ96" s="24"/>
      <c r="BA96" s="24"/>
      <c r="BB96" s="24"/>
      <c r="BC96" s="24"/>
      <c r="BD96" s="24"/>
      <c r="BE96" s="24"/>
    </row>
    <row r="97" spans="1:57" s="2" customFormat="1" ht="6.95" customHeight="1">
      <c r="A97" s="24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25"/>
      <c r="AS97" s="24"/>
      <c r="AT97" s="24"/>
      <c r="AU97" s="24"/>
      <c r="AV97" s="24"/>
      <c r="AW97" s="24"/>
      <c r="AX97" s="24"/>
      <c r="AY97" s="24"/>
      <c r="AZ97" s="24"/>
      <c r="BA97" s="24"/>
      <c r="BB97" s="24"/>
      <c r="BC97" s="24"/>
      <c r="BD97" s="24"/>
      <c r="BE97" s="24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Mesto087 - Oprava komunik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4"/>
  <sheetViews>
    <sheetView showGridLines="0" tabSelected="1" topLeftCell="A103" workbookViewId="0">
      <selection activeCell="W124" sqref="W124"/>
    </sheetView>
  </sheetViews>
  <sheetFormatPr defaultRowHeight="11.25"/>
  <cols>
    <col min="1" max="1" width="8.33203125" style="155" customWidth="1"/>
    <col min="2" max="2" width="1.1640625" style="155" customWidth="1"/>
    <col min="3" max="3" width="4.1640625" style="155" customWidth="1"/>
    <col min="4" max="4" width="4.33203125" style="155" customWidth="1"/>
    <col min="5" max="5" width="17.1640625" style="155" customWidth="1"/>
    <col min="6" max="6" width="50.83203125" style="155" customWidth="1"/>
    <col min="7" max="7" width="7.5" style="155" customWidth="1"/>
    <col min="8" max="8" width="14" style="155" customWidth="1"/>
    <col min="9" max="9" width="15.83203125" style="155" customWidth="1"/>
    <col min="10" max="11" width="22.33203125" style="155" customWidth="1"/>
    <col min="12" max="12" width="9.33203125" style="155" customWidth="1"/>
    <col min="13" max="13" width="10.83203125" style="155" hidden="1" customWidth="1"/>
    <col min="14" max="14" width="9.33203125" style="155" hidden="1"/>
    <col min="15" max="20" width="14.1640625" style="155" hidden="1" customWidth="1"/>
    <col min="21" max="21" width="16.33203125" style="155" hidden="1" customWidth="1"/>
    <col min="22" max="22" width="12.33203125" style="155" customWidth="1"/>
    <col min="23" max="23" width="16.33203125" style="155" customWidth="1"/>
    <col min="24" max="24" width="12.33203125" style="155" customWidth="1"/>
    <col min="25" max="25" width="15" style="155" customWidth="1"/>
    <col min="26" max="26" width="11" style="155" customWidth="1"/>
    <col min="27" max="27" width="15" style="155" customWidth="1"/>
    <col min="28" max="28" width="16.33203125" style="155" customWidth="1"/>
    <col min="29" max="29" width="11" style="155" customWidth="1"/>
    <col min="30" max="30" width="15" style="155" customWidth="1"/>
    <col min="31" max="31" width="16.33203125" style="155" customWidth="1"/>
    <col min="32" max="43" width="9.33203125" style="155"/>
    <col min="44" max="65" width="9.33203125" style="155" hidden="1"/>
    <col min="66" max="16384" width="9.33203125" style="155"/>
  </cols>
  <sheetData>
    <row r="2" spans="1:56" ht="36.950000000000003" customHeight="1">
      <c r="L2" s="156" t="s">
        <v>5</v>
      </c>
      <c r="M2" s="157"/>
      <c r="N2" s="157"/>
      <c r="O2" s="157"/>
      <c r="P2" s="157"/>
      <c r="Q2" s="157"/>
      <c r="R2" s="157"/>
      <c r="S2" s="157"/>
      <c r="T2" s="157"/>
      <c r="U2" s="157"/>
      <c r="V2" s="157"/>
      <c r="AT2" s="158" t="s">
        <v>4</v>
      </c>
      <c r="AZ2" s="159" t="s">
        <v>83</v>
      </c>
      <c r="BA2" s="159" t="s">
        <v>1</v>
      </c>
      <c r="BB2" s="159" t="s">
        <v>1</v>
      </c>
      <c r="BC2" s="159" t="s">
        <v>84</v>
      </c>
      <c r="BD2" s="159" t="s">
        <v>85</v>
      </c>
    </row>
    <row r="3" spans="1:56" ht="6.95" customHeight="1">
      <c r="B3" s="160"/>
      <c r="C3" s="161"/>
      <c r="D3" s="161"/>
      <c r="E3" s="161"/>
      <c r="F3" s="161"/>
      <c r="G3" s="161"/>
      <c r="H3" s="161"/>
      <c r="I3" s="161"/>
      <c r="J3" s="161"/>
      <c r="K3" s="161"/>
      <c r="L3" s="162"/>
      <c r="AT3" s="158" t="s">
        <v>85</v>
      </c>
      <c r="AZ3" s="159" t="s">
        <v>86</v>
      </c>
      <c r="BA3" s="159" t="s">
        <v>1</v>
      </c>
      <c r="BB3" s="159" t="s">
        <v>1</v>
      </c>
      <c r="BC3" s="159" t="s">
        <v>87</v>
      </c>
      <c r="BD3" s="159" t="s">
        <v>85</v>
      </c>
    </row>
    <row r="4" spans="1:56" ht="24.95" customHeight="1">
      <c r="B4" s="162"/>
      <c r="D4" s="163" t="s">
        <v>88</v>
      </c>
      <c r="L4" s="162"/>
      <c r="M4" s="164" t="s">
        <v>10</v>
      </c>
      <c r="AT4" s="158" t="s">
        <v>3</v>
      </c>
    </row>
    <row r="5" spans="1:56" ht="6.95" customHeight="1">
      <c r="B5" s="162"/>
      <c r="L5" s="162"/>
    </row>
    <row r="6" spans="1:56" s="147" customFormat="1" ht="12" customHeight="1">
      <c r="A6" s="165"/>
      <c r="B6" s="84"/>
      <c r="C6" s="165"/>
      <c r="D6" s="166" t="s">
        <v>16</v>
      </c>
      <c r="E6" s="165"/>
      <c r="F6" s="165"/>
      <c r="G6" s="165"/>
      <c r="H6" s="165"/>
      <c r="I6" s="165"/>
      <c r="J6" s="165"/>
      <c r="K6" s="165"/>
      <c r="L6" s="148"/>
      <c r="S6" s="165"/>
      <c r="T6" s="165"/>
      <c r="U6" s="165"/>
      <c r="V6" s="165"/>
      <c r="W6" s="165"/>
      <c r="X6" s="165"/>
      <c r="Y6" s="165"/>
      <c r="Z6" s="165"/>
      <c r="AA6" s="165"/>
      <c r="AB6" s="165"/>
      <c r="AC6" s="165"/>
      <c r="AD6" s="165"/>
      <c r="AE6" s="165"/>
    </row>
    <row r="7" spans="1:56" s="147" customFormat="1" ht="16.5" customHeight="1">
      <c r="A7" s="165"/>
      <c r="B7" s="84"/>
      <c r="C7" s="165"/>
      <c r="D7" s="165"/>
      <c r="E7" s="167" t="s">
        <v>17</v>
      </c>
      <c r="F7" s="168"/>
      <c r="G7" s="168"/>
      <c r="H7" s="168"/>
      <c r="I7" s="165"/>
      <c r="J7" s="165"/>
      <c r="K7" s="165"/>
      <c r="L7" s="148"/>
      <c r="S7" s="165"/>
      <c r="T7" s="165"/>
      <c r="U7" s="165"/>
      <c r="V7" s="165"/>
      <c r="W7" s="165"/>
      <c r="X7" s="165"/>
      <c r="Y7" s="165"/>
      <c r="Z7" s="165"/>
      <c r="AA7" s="165"/>
      <c r="AB7" s="165"/>
      <c r="AC7" s="165"/>
      <c r="AD7" s="165"/>
      <c r="AE7" s="165"/>
    </row>
    <row r="8" spans="1:56" s="147" customFormat="1">
      <c r="A8" s="165"/>
      <c r="B8" s="84"/>
      <c r="C8" s="165"/>
      <c r="D8" s="165"/>
      <c r="E8" s="165"/>
      <c r="F8" s="165"/>
      <c r="G8" s="165"/>
      <c r="H8" s="165"/>
      <c r="I8" s="165"/>
      <c r="J8" s="165"/>
      <c r="K8" s="165"/>
      <c r="L8" s="148"/>
      <c r="S8" s="165"/>
      <c r="T8" s="165"/>
      <c r="U8" s="165"/>
      <c r="V8" s="165"/>
      <c r="W8" s="165"/>
      <c r="X8" s="165"/>
      <c r="Y8" s="165"/>
      <c r="Z8" s="165"/>
      <c r="AA8" s="165"/>
      <c r="AB8" s="165"/>
      <c r="AC8" s="165"/>
      <c r="AD8" s="165"/>
      <c r="AE8" s="165"/>
    </row>
    <row r="9" spans="1:56" s="147" customFormat="1" ht="12" customHeight="1">
      <c r="A9" s="165"/>
      <c r="B9" s="84"/>
      <c r="C9" s="165"/>
      <c r="D9" s="166" t="s">
        <v>18</v>
      </c>
      <c r="E9" s="165"/>
      <c r="F9" s="169" t="s">
        <v>1</v>
      </c>
      <c r="G9" s="165"/>
      <c r="H9" s="165"/>
      <c r="I9" s="166" t="s">
        <v>19</v>
      </c>
      <c r="J9" s="169" t="s">
        <v>1</v>
      </c>
      <c r="K9" s="165"/>
      <c r="L9" s="148"/>
      <c r="S9" s="165"/>
      <c r="T9" s="165"/>
      <c r="U9" s="165"/>
      <c r="V9" s="165"/>
      <c r="W9" s="165"/>
      <c r="X9" s="165"/>
      <c r="Y9" s="165"/>
      <c r="Z9" s="165"/>
      <c r="AA9" s="165"/>
      <c r="AB9" s="165"/>
      <c r="AC9" s="165"/>
      <c r="AD9" s="165"/>
      <c r="AE9" s="165"/>
    </row>
    <row r="10" spans="1:56" s="147" customFormat="1" ht="12" customHeight="1">
      <c r="A10" s="165"/>
      <c r="B10" s="84"/>
      <c r="C10" s="165"/>
      <c r="D10" s="166" t="s">
        <v>20</v>
      </c>
      <c r="E10" s="165"/>
      <c r="F10" s="169" t="s">
        <v>21</v>
      </c>
      <c r="G10" s="165"/>
      <c r="H10" s="165"/>
      <c r="I10" s="166" t="s">
        <v>22</v>
      </c>
      <c r="J10" s="170" t="str">
        <f>'Rekapitulace stavby'!AN8</f>
        <v>10. 1. 2022</v>
      </c>
      <c r="K10" s="165"/>
      <c r="L10" s="148"/>
      <c r="S10" s="165"/>
      <c r="T10" s="165"/>
      <c r="U10" s="165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</row>
    <row r="11" spans="1:56" s="147" customFormat="1" ht="10.9" customHeight="1">
      <c r="A11" s="165"/>
      <c r="B11" s="84"/>
      <c r="C11" s="165"/>
      <c r="D11" s="165"/>
      <c r="E11" s="165"/>
      <c r="F11" s="165"/>
      <c r="G11" s="165"/>
      <c r="H11" s="165"/>
      <c r="I11" s="165"/>
      <c r="J11" s="165"/>
      <c r="K11" s="165"/>
      <c r="L11" s="148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/>
      <c r="AD11" s="165"/>
      <c r="AE11" s="165"/>
    </row>
    <row r="12" spans="1:56" s="147" customFormat="1" ht="12" customHeight="1">
      <c r="A12" s="165"/>
      <c r="B12" s="84"/>
      <c r="C12" s="165"/>
      <c r="D12" s="166" t="s">
        <v>24</v>
      </c>
      <c r="E12" s="165"/>
      <c r="F12" s="165"/>
      <c r="G12" s="165"/>
      <c r="H12" s="165"/>
      <c r="I12" s="166" t="s">
        <v>25</v>
      </c>
      <c r="J12" s="169" t="s">
        <v>1</v>
      </c>
      <c r="K12" s="165"/>
      <c r="L12" s="148"/>
      <c r="S12" s="165"/>
      <c r="T12" s="165"/>
      <c r="U12" s="165"/>
      <c r="V12" s="165"/>
      <c r="W12" s="165"/>
      <c r="X12" s="165"/>
      <c r="Y12" s="165"/>
      <c r="Z12" s="165"/>
      <c r="AA12" s="165"/>
      <c r="AB12" s="165"/>
      <c r="AC12" s="165"/>
      <c r="AD12" s="165"/>
      <c r="AE12" s="165"/>
    </row>
    <row r="13" spans="1:56" s="147" customFormat="1" ht="18" customHeight="1">
      <c r="A13" s="165"/>
      <c r="B13" s="84"/>
      <c r="C13" s="165"/>
      <c r="D13" s="165"/>
      <c r="E13" s="169" t="s">
        <v>26</v>
      </c>
      <c r="F13" s="165"/>
      <c r="G13" s="165"/>
      <c r="H13" s="165"/>
      <c r="I13" s="166" t="s">
        <v>27</v>
      </c>
      <c r="J13" s="169" t="s">
        <v>1</v>
      </c>
      <c r="K13" s="165"/>
      <c r="L13" s="148"/>
      <c r="S13" s="165"/>
      <c r="T13" s="165"/>
      <c r="U13" s="165"/>
      <c r="V13" s="165"/>
      <c r="W13" s="165"/>
      <c r="X13" s="165"/>
      <c r="Y13" s="165"/>
      <c r="Z13" s="165"/>
      <c r="AA13" s="165"/>
      <c r="AB13" s="165"/>
      <c r="AC13" s="165"/>
      <c r="AD13" s="165"/>
      <c r="AE13" s="165"/>
    </row>
    <row r="14" spans="1:56" s="147" customFormat="1" ht="6.95" customHeight="1">
      <c r="A14" s="165"/>
      <c r="B14" s="84"/>
      <c r="C14" s="165"/>
      <c r="D14" s="165"/>
      <c r="E14" s="165"/>
      <c r="F14" s="165"/>
      <c r="G14" s="165"/>
      <c r="H14" s="165"/>
      <c r="I14" s="165"/>
      <c r="J14" s="165"/>
      <c r="K14" s="165"/>
      <c r="L14" s="148"/>
      <c r="S14" s="165"/>
      <c r="T14" s="165"/>
      <c r="U14" s="165"/>
      <c r="V14" s="165"/>
      <c r="W14" s="165"/>
      <c r="X14" s="165"/>
      <c r="Y14" s="165"/>
      <c r="Z14" s="165"/>
      <c r="AA14" s="165"/>
      <c r="AB14" s="165"/>
      <c r="AC14" s="165"/>
      <c r="AD14" s="165"/>
      <c r="AE14" s="165"/>
    </row>
    <row r="15" spans="1:56" s="147" customFormat="1" ht="12" customHeight="1">
      <c r="A15" s="165"/>
      <c r="B15" s="84"/>
      <c r="C15" s="165"/>
      <c r="D15" s="166" t="s">
        <v>28</v>
      </c>
      <c r="E15" s="165"/>
      <c r="F15" s="165"/>
      <c r="G15" s="165"/>
      <c r="H15" s="165"/>
      <c r="I15" s="166" t="s">
        <v>25</v>
      </c>
      <c r="J15" s="100" t="str">
        <f>'Rekapitulace stavby'!AN13</f>
        <v>Vyplň údaj</v>
      </c>
      <c r="K15" s="165"/>
      <c r="L15" s="148"/>
      <c r="S15" s="165"/>
      <c r="T15" s="165"/>
      <c r="U15" s="165"/>
      <c r="V15" s="165"/>
      <c r="W15" s="165"/>
      <c r="X15" s="165"/>
      <c r="Y15" s="165"/>
      <c r="Z15" s="165"/>
      <c r="AA15" s="165"/>
      <c r="AB15" s="165"/>
      <c r="AC15" s="165"/>
      <c r="AD15" s="165"/>
      <c r="AE15" s="165"/>
    </row>
    <row r="16" spans="1:56" s="147" customFormat="1" ht="18" customHeight="1">
      <c r="A16" s="165"/>
      <c r="B16" s="84"/>
      <c r="C16" s="165"/>
      <c r="D16" s="165"/>
      <c r="E16" s="140" t="str">
        <f>'Rekapitulace stavby'!E14</f>
        <v>Vyplň údaj</v>
      </c>
      <c r="F16" s="171"/>
      <c r="G16" s="171"/>
      <c r="H16" s="171"/>
      <c r="I16" s="166" t="s">
        <v>27</v>
      </c>
      <c r="J16" s="100" t="str">
        <f>'Rekapitulace stavby'!AN14</f>
        <v>Vyplň údaj</v>
      </c>
      <c r="K16" s="165"/>
      <c r="L16" s="148"/>
      <c r="S16" s="165"/>
      <c r="T16" s="165"/>
      <c r="U16" s="165"/>
      <c r="V16" s="165"/>
      <c r="W16" s="165"/>
      <c r="X16" s="165"/>
      <c r="Y16" s="165"/>
      <c r="Z16" s="165"/>
      <c r="AA16" s="165"/>
      <c r="AB16" s="165"/>
      <c r="AC16" s="165"/>
      <c r="AD16" s="165"/>
      <c r="AE16" s="165"/>
    </row>
    <row r="17" spans="1:31" s="147" customFormat="1" ht="6.95" customHeight="1">
      <c r="A17" s="165"/>
      <c r="B17" s="84"/>
      <c r="C17" s="165"/>
      <c r="D17" s="165"/>
      <c r="E17" s="165"/>
      <c r="F17" s="165"/>
      <c r="G17" s="165"/>
      <c r="H17" s="165"/>
      <c r="I17" s="165"/>
      <c r="J17" s="165"/>
      <c r="K17" s="165"/>
      <c r="L17" s="148"/>
      <c r="S17" s="165"/>
      <c r="T17" s="165"/>
      <c r="U17" s="165"/>
      <c r="V17" s="165"/>
      <c r="W17" s="165"/>
      <c r="X17" s="165"/>
      <c r="Y17" s="165"/>
      <c r="Z17" s="165"/>
      <c r="AA17" s="165"/>
      <c r="AB17" s="165"/>
      <c r="AC17" s="165"/>
      <c r="AD17" s="165"/>
      <c r="AE17" s="165"/>
    </row>
    <row r="18" spans="1:31" s="147" customFormat="1" ht="12" customHeight="1">
      <c r="A18" s="165"/>
      <c r="B18" s="84"/>
      <c r="C18" s="165"/>
      <c r="D18" s="166" t="s">
        <v>30</v>
      </c>
      <c r="E18" s="165"/>
      <c r="F18" s="165"/>
      <c r="G18" s="165"/>
      <c r="H18" s="165"/>
      <c r="I18" s="166" t="s">
        <v>25</v>
      </c>
      <c r="J18" s="169" t="str">
        <f>IF('Rekapitulace stavby'!AN16="","",'Rekapitulace stavby'!AN16)</f>
        <v/>
      </c>
      <c r="K18" s="165"/>
      <c r="L18" s="148"/>
      <c r="S18" s="165"/>
      <c r="T18" s="165"/>
      <c r="U18" s="165"/>
      <c r="V18" s="165"/>
      <c r="W18" s="165"/>
      <c r="X18" s="165"/>
      <c r="Y18" s="165"/>
      <c r="Z18" s="165"/>
      <c r="AA18" s="165"/>
      <c r="AB18" s="165"/>
      <c r="AC18" s="165"/>
      <c r="AD18" s="165"/>
      <c r="AE18" s="165"/>
    </row>
    <row r="19" spans="1:31" s="147" customFormat="1" ht="18" customHeight="1">
      <c r="A19" s="165"/>
      <c r="B19" s="84"/>
      <c r="C19" s="165"/>
      <c r="D19" s="165"/>
      <c r="E19" s="169" t="str">
        <f>IF('Rekapitulace stavby'!E17="","",'Rekapitulace stavby'!E17)</f>
        <v xml:space="preserve"> </v>
      </c>
      <c r="F19" s="165"/>
      <c r="G19" s="165"/>
      <c r="H19" s="165"/>
      <c r="I19" s="166" t="s">
        <v>27</v>
      </c>
      <c r="J19" s="169" t="str">
        <f>IF('Rekapitulace stavby'!AN17="","",'Rekapitulace stavby'!AN17)</f>
        <v/>
      </c>
      <c r="K19" s="165"/>
      <c r="L19" s="148"/>
      <c r="S19" s="165"/>
      <c r="T19" s="165"/>
      <c r="U19" s="165"/>
      <c r="V19" s="165"/>
      <c r="W19" s="165"/>
      <c r="X19" s="165"/>
      <c r="Y19" s="165"/>
      <c r="Z19" s="165"/>
      <c r="AA19" s="165"/>
      <c r="AB19" s="165"/>
      <c r="AC19" s="165"/>
      <c r="AD19" s="165"/>
      <c r="AE19" s="165"/>
    </row>
    <row r="20" spans="1:31" s="147" customFormat="1" ht="6.95" customHeight="1">
      <c r="A20" s="165"/>
      <c r="B20" s="84"/>
      <c r="C20" s="165"/>
      <c r="D20" s="165"/>
      <c r="E20" s="165"/>
      <c r="F20" s="165"/>
      <c r="G20" s="165"/>
      <c r="H20" s="165"/>
      <c r="I20" s="165"/>
      <c r="J20" s="165"/>
      <c r="K20" s="165"/>
      <c r="L20" s="148"/>
      <c r="S20" s="165"/>
      <c r="T20" s="165"/>
      <c r="U20" s="165"/>
      <c r="V20" s="165"/>
      <c r="W20" s="165"/>
      <c r="X20" s="165"/>
      <c r="Y20" s="165"/>
      <c r="Z20" s="165"/>
      <c r="AA20" s="165"/>
      <c r="AB20" s="165"/>
      <c r="AC20" s="165"/>
      <c r="AD20" s="165"/>
      <c r="AE20" s="165"/>
    </row>
    <row r="21" spans="1:31" s="147" customFormat="1" ht="12" customHeight="1">
      <c r="A21" s="165"/>
      <c r="B21" s="84"/>
      <c r="C21" s="165"/>
      <c r="D21" s="166" t="s">
        <v>33</v>
      </c>
      <c r="E21" s="165"/>
      <c r="F21" s="165"/>
      <c r="G21" s="165"/>
      <c r="H21" s="165"/>
      <c r="I21" s="166" t="s">
        <v>25</v>
      </c>
      <c r="J21" s="169" t="s">
        <v>1</v>
      </c>
      <c r="K21" s="165"/>
      <c r="L21" s="148"/>
      <c r="S21" s="165"/>
      <c r="T21" s="165"/>
      <c r="U21" s="165"/>
      <c r="V21" s="165"/>
      <c r="W21" s="165"/>
      <c r="X21" s="165"/>
      <c r="Y21" s="165"/>
      <c r="Z21" s="165"/>
      <c r="AA21" s="165"/>
      <c r="AB21" s="165"/>
      <c r="AC21" s="165"/>
      <c r="AD21" s="165"/>
      <c r="AE21" s="165"/>
    </row>
    <row r="22" spans="1:31" s="147" customFormat="1" ht="18" customHeight="1">
      <c r="A22" s="165"/>
      <c r="B22" s="84"/>
      <c r="C22" s="165"/>
      <c r="D22" s="165"/>
      <c r="E22" s="169" t="s">
        <v>34</v>
      </c>
      <c r="F22" s="165"/>
      <c r="G22" s="165"/>
      <c r="H22" s="165"/>
      <c r="I22" s="166" t="s">
        <v>27</v>
      </c>
      <c r="J22" s="169" t="s">
        <v>1</v>
      </c>
      <c r="K22" s="165"/>
      <c r="L22" s="148"/>
      <c r="S22" s="165"/>
      <c r="T22" s="165"/>
      <c r="U22" s="165"/>
      <c r="V22" s="165"/>
      <c r="W22" s="165"/>
      <c r="X22" s="165"/>
      <c r="Y22" s="165"/>
      <c r="Z22" s="165"/>
      <c r="AA22" s="165"/>
      <c r="AB22" s="165"/>
      <c r="AC22" s="165"/>
      <c r="AD22" s="165"/>
      <c r="AE22" s="165"/>
    </row>
    <row r="23" spans="1:31" s="147" customFormat="1" ht="6.95" customHeight="1">
      <c r="A23" s="165"/>
      <c r="B23" s="84"/>
      <c r="C23" s="165"/>
      <c r="D23" s="165"/>
      <c r="E23" s="165"/>
      <c r="F23" s="165"/>
      <c r="G23" s="165"/>
      <c r="H23" s="165"/>
      <c r="I23" s="165"/>
      <c r="J23" s="165"/>
      <c r="K23" s="165"/>
      <c r="L23" s="148"/>
      <c r="S23" s="165"/>
      <c r="T23" s="165"/>
      <c r="U23" s="165"/>
      <c r="V23" s="165"/>
      <c r="W23" s="165"/>
      <c r="X23" s="165"/>
      <c r="Y23" s="165"/>
      <c r="Z23" s="165"/>
      <c r="AA23" s="165"/>
      <c r="AB23" s="165"/>
      <c r="AC23" s="165"/>
      <c r="AD23" s="165"/>
      <c r="AE23" s="165"/>
    </row>
    <row r="24" spans="1:31" s="147" customFormat="1" ht="12" customHeight="1">
      <c r="A24" s="165"/>
      <c r="B24" s="84"/>
      <c r="C24" s="165"/>
      <c r="D24" s="166" t="s">
        <v>35</v>
      </c>
      <c r="E24" s="165"/>
      <c r="F24" s="165"/>
      <c r="G24" s="165"/>
      <c r="H24" s="165"/>
      <c r="I24" s="165"/>
      <c r="J24" s="165"/>
      <c r="K24" s="165"/>
      <c r="L24" s="148"/>
      <c r="S24" s="165"/>
      <c r="T24" s="165"/>
      <c r="U24" s="165"/>
      <c r="V24" s="165"/>
      <c r="W24" s="165"/>
      <c r="X24" s="165"/>
      <c r="Y24" s="165"/>
      <c r="Z24" s="165"/>
      <c r="AA24" s="165"/>
      <c r="AB24" s="165"/>
      <c r="AC24" s="165"/>
      <c r="AD24" s="165"/>
      <c r="AE24" s="165"/>
    </row>
    <row r="25" spans="1:31" s="176" customFormat="1" ht="16.5" customHeight="1">
      <c r="A25" s="172"/>
      <c r="B25" s="173"/>
      <c r="C25" s="172"/>
      <c r="D25" s="172"/>
      <c r="E25" s="174" t="s">
        <v>1</v>
      </c>
      <c r="F25" s="174"/>
      <c r="G25" s="174"/>
      <c r="H25" s="174"/>
      <c r="I25" s="172"/>
      <c r="J25" s="172"/>
      <c r="K25" s="172"/>
      <c r="L25" s="175"/>
      <c r="S25" s="172"/>
      <c r="T25" s="172"/>
      <c r="U25" s="172"/>
      <c r="V25" s="172"/>
      <c r="W25" s="172"/>
      <c r="X25" s="172"/>
      <c r="Y25" s="172"/>
      <c r="Z25" s="172"/>
      <c r="AA25" s="172"/>
      <c r="AB25" s="172"/>
      <c r="AC25" s="172"/>
      <c r="AD25" s="172"/>
      <c r="AE25" s="172"/>
    </row>
    <row r="26" spans="1:31" s="147" customFormat="1" ht="6.95" customHeight="1">
      <c r="A26" s="165"/>
      <c r="B26" s="84"/>
      <c r="C26" s="165"/>
      <c r="D26" s="165"/>
      <c r="E26" s="165"/>
      <c r="F26" s="165"/>
      <c r="G26" s="165"/>
      <c r="H26" s="165"/>
      <c r="I26" s="165"/>
      <c r="J26" s="165"/>
      <c r="K26" s="165"/>
      <c r="L26" s="148"/>
      <c r="S26" s="165"/>
      <c r="T26" s="165"/>
      <c r="U26" s="165"/>
      <c r="V26" s="165"/>
      <c r="W26" s="165"/>
      <c r="X26" s="165"/>
      <c r="Y26" s="165"/>
      <c r="Z26" s="165"/>
      <c r="AA26" s="165"/>
      <c r="AB26" s="165"/>
      <c r="AC26" s="165"/>
      <c r="AD26" s="165"/>
      <c r="AE26" s="165"/>
    </row>
    <row r="27" spans="1:31" s="147" customFormat="1" ht="6.95" customHeight="1">
      <c r="A27" s="165"/>
      <c r="B27" s="84"/>
      <c r="C27" s="165"/>
      <c r="D27" s="177"/>
      <c r="E27" s="177"/>
      <c r="F27" s="177"/>
      <c r="G27" s="177"/>
      <c r="H27" s="177"/>
      <c r="I27" s="177"/>
      <c r="J27" s="177"/>
      <c r="K27" s="177"/>
      <c r="L27" s="148"/>
      <c r="S27" s="165"/>
      <c r="T27" s="165"/>
      <c r="U27" s="165"/>
      <c r="V27" s="165"/>
      <c r="W27" s="165"/>
      <c r="X27" s="165"/>
      <c r="Y27" s="165"/>
      <c r="Z27" s="165"/>
      <c r="AA27" s="165"/>
      <c r="AB27" s="165"/>
      <c r="AC27" s="165"/>
      <c r="AD27" s="165"/>
      <c r="AE27" s="165"/>
    </row>
    <row r="28" spans="1:31" s="147" customFormat="1" ht="25.35" customHeight="1">
      <c r="A28" s="165"/>
      <c r="B28" s="84"/>
      <c r="C28" s="165"/>
      <c r="D28" s="178" t="s">
        <v>36</v>
      </c>
      <c r="E28" s="165"/>
      <c r="F28" s="165"/>
      <c r="G28" s="165"/>
      <c r="H28" s="165"/>
      <c r="I28" s="165"/>
      <c r="J28" s="179">
        <f>ROUND(J122, 2)</f>
        <v>0</v>
      </c>
      <c r="K28" s="165"/>
      <c r="L28" s="148"/>
      <c r="S28" s="165"/>
      <c r="T28" s="165"/>
      <c r="U28" s="165"/>
      <c r="V28" s="165"/>
      <c r="W28" s="165"/>
      <c r="X28" s="165"/>
      <c r="Y28" s="165"/>
      <c r="Z28" s="165"/>
      <c r="AA28" s="165"/>
      <c r="AB28" s="165"/>
      <c r="AC28" s="165"/>
      <c r="AD28" s="165"/>
      <c r="AE28" s="165"/>
    </row>
    <row r="29" spans="1:31" s="147" customFormat="1" ht="6.95" customHeight="1">
      <c r="A29" s="165"/>
      <c r="B29" s="84"/>
      <c r="C29" s="165"/>
      <c r="D29" s="177"/>
      <c r="E29" s="177"/>
      <c r="F29" s="177"/>
      <c r="G29" s="177"/>
      <c r="H29" s="177"/>
      <c r="I29" s="177"/>
      <c r="J29" s="177"/>
      <c r="K29" s="177"/>
      <c r="L29" s="148"/>
      <c r="S29" s="165"/>
      <c r="T29" s="165"/>
      <c r="U29" s="165"/>
      <c r="V29" s="165"/>
      <c r="W29" s="165"/>
      <c r="X29" s="165"/>
      <c r="Y29" s="165"/>
      <c r="Z29" s="165"/>
      <c r="AA29" s="165"/>
      <c r="AB29" s="165"/>
      <c r="AC29" s="165"/>
      <c r="AD29" s="165"/>
      <c r="AE29" s="165"/>
    </row>
    <row r="30" spans="1:31" s="147" customFormat="1" ht="14.45" customHeight="1">
      <c r="A30" s="165"/>
      <c r="B30" s="84"/>
      <c r="C30" s="165"/>
      <c r="D30" s="165"/>
      <c r="E30" s="165"/>
      <c r="F30" s="180" t="s">
        <v>38</v>
      </c>
      <c r="G30" s="165"/>
      <c r="H30" s="165"/>
      <c r="I30" s="180" t="s">
        <v>37</v>
      </c>
      <c r="J30" s="180" t="s">
        <v>39</v>
      </c>
      <c r="K30" s="165"/>
      <c r="L30" s="148"/>
      <c r="S30" s="165"/>
      <c r="T30" s="165"/>
      <c r="U30" s="165"/>
      <c r="V30" s="165"/>
      <c r="W30" s="165"/>
      <c r="X30" s="165"/>
      <c r="Y30" s="165"/>
      <c r="Z30" s="165"/>
      <c r="AA30" s="165"/>
      <c r="AB30" s="165"/>
      <c r="AC30" s="165"/>
      <c r="AD30" s="165"/>
      <c r="AE30" s="165"/>
    </row>
    <row r="31" spans="1:31" s="147" customFormat="1" ht="14.45" customHeight="1">
      <c r="A31" s="165"/>
      <c r="B31" s="84"/>
      <c r="C31" s="165"/>
      <c r="D31" s="181" t="s">
        <v>40</v>
      </c>
      <c r="E31" s="166" t="s">
        <v>41</v>
      </c>
      <c r="F31" s="182">
        <f>ROUND((SUM(BE122:BE193)),  2)</f>
        <v>0</v>
      </c>
      <c r="G31" s="165"/>
      <c r="H31" s="165"/>
      <c r="I31" s="183">
        <v>0.21</v>
      </c>
      <c r="J31" s="182">
        <f>ROUND(((SUM(BE122:BE193))*I31),  2)</f>
        <v>0</v>
      </c>
      <c r="K31" s="165"/>
      <c r="L31" s="148"/>
      <c r="S31" s="165"/>
      <c r="T31" s="165"/>
      <c r="U31" s="165"/>
      <c r="V31" s="165"/>
      <c r="W31" s="165"/>
      <c r="X31" s="165"/>
      <c r="Y31" s="165"/>
      <c r="Z31" s="165"/>
      <c r="AA31" s="165"/>
      <c r="AB31" s="165"/>
      <c r="AC31" s="165"/>
      <c r="AD31" s="165"/>
      <c r="AE31" s="165"/>
    </row>
    <row r="32" spans="1:31" s="147" customFormat="1" ht="14.45" customHeight="1">
      <c r="A32" s="165"/>
      <c r="B32" s="84"/>
      <c r="C32" s="165"/>
      <c r="D32" s="165"/>
      <c r="E32" s="166" t="s">
        <v>42</v>
      </c>
      <c r="F32" s="182">
        <f>ROUND((SUM(BF122:BF193)),  2)</f>
        <v>0</v>
      </c>
      <c r="G32" s="165"/>
      <c r="H32" s="165"/>
      <c r="I32" s="183">
        <v>0.15</v>
      </c>
      <c r="J32" s="182">
        <f>ROUND(((SUM(BF122:BF193))*I32),  2)</f>
        <v>0</v>
      </c>
      <c r="K32" s="165"/>
      <c r="L32" s="148"/>
      <c r="S32" s="165"/>
      <c r="T32" s="165"/>
      <c r="U32" s="165"/>
      <c r="V32" s="165"/>
      <c r="W32" s="165"/>
      <c r="X32" s="165"/>
      <c r="Y32" s="165"/>
      <c r="Z32" s="165"/>
      <c r="AA32" s="165"/>
      <c r="AB32" s="165"/>
      <c r="AC32" s="165"/>
      <c r="AD32" s="165"/>
      <c r="AE32" s="165"/>
    </row>
    <row r="33" spans="1:31" s="147" customFormat="1" ht="14.45" hidden="1" customHeight="1">
      <c r="A33" s="165"/>
      <c r="B33" s="84"/>
      <c r="C33" s="165"/>
      <c r="D33" s="165"/>
      <c r="E33" s="166" t="s">
        <v>43</v>
      </c>
      <c r="F33" s="182">
        <f>ROUND((SUM(BG122:BG193)),  2)</f>
        <v>0</v>
      </c>
      <c r="G33" s="165"/>
      <c r="H33" s="165"/>
      <c r="I33" s="183">
        <v>0.21</v>
      </c>
      <c r="J33" s="182">
        <f>0</f>
        <v>0</v>
      </c>
      <c r="K33" s="165"/>
      <c r="L33" s="148"/>
      <c r="S33" s="165"/>
      <c r="T33" s="165"/>
      <c r="U33" s="165"/>
      <c r="V33" s="165"/>
      <c r="W33" s="165"/>
      <c r="X33" s="165"/>
      <c r="Y33" s="165"/>
      <c r="Z33" s="165"/>
      <c r="AA33" s="165"/>
      <c r="AB33" s="165"/>
      <c r="AC33" s="165"/>
      <c r="AD33" s="165"/>
      <c r="AE33" s="165"/>
    </row>
    <row r="34" spans="1:31" s="147" customFormat="1" ht="14.45" hidden="1" customHeight="1">
      <c r="A34" s="165"/>
      <c r="B34" s="84"/>
      <c r="C34" s="165"/>
      <c r="D34" s="165"/>
      <c r="E34" s="166" t="s">
        <v>44</v>
      </c>
      <c r="F34" s="182">
        <f>ROUND((SUM(BH122:BH193)),  2)</f>
        <v>0</v>
      </c>
      <c r="G34" s="165"/>
      <c r="H34" s="165"/>
      <c r="I34" s="183">
        <v>0.15</v>
      </c>
      <c r="J34" s="182">
        <f>0</f>
        <v>0</v>
      </c>
      <c r="K34" s="165"/>
      <c r="L34" s="148"/>
      <c r="S34" s="165"/>
      <c r="T34" s="165"/>
      <c r="U34" s="165"/>
      <c r="V34" s="165"/>
      <c r="W34" s="165"/>
      <c r="X34" s="165"/>
      <c r="Y34" s="165"/>
      <c r="Z34" s="165"/>
      <c r="AA34" s="165"/>
      <c r="AB34" s="165"/>
      <c r="AC34" s="165"/>
      <c r="AD34" s="165"/>
      <c r="AE34" s="165"/>
    </row>
    <row r="35" spans="1:31" s="147" customFormat="1" ht="14.45" hidden="1" customHeight="1">
      <c r="A35" s="165"/>
      <c r="B35" s="84"/>
      <c r="C35" s="165"/>
      <c r="D35" s="165"/>
      <c r="E35" s="166" t="s">
        <v>45</v>
      </c>
      <c r="F35" s="182">
        <f>ROUND((SUM(BI122:BI193)),  2)</f>
        <v>0</v>
      </c>
      <c r="G35" s="165"/>
      <c r="H35" s="165"/>
      <c r="I35" s="183">
        <v>0</v>
      </c>
      <c r="J35" s="182">
        <f>0</f>
        <v>0</v>
      </c>
      <c r="K35" s="165"/>
      <c r="L35" s="148"/>
      <c r="S35" s="165"/>
      <c r="T35" s="165"/>
      <c r="U35" s="165"/>
      <c r="V35" s="165"/>
      <c r="W35" s="165"/>
      <c r="X35" s="165"/>
      <c r="Y35" s="165"/>
      <c r="Z35" s="165"/>
      <c r="AA35" s="165"/>
      <c r="AB35" s="165"/>
      <c r="AC35" s="165"/>
      <c r="AD35" s="165"/>
      <c r="AE35" s="165"/>
    </row>
    <row r="36" spans="1:31" s="147" customFormat="1" ht="6.95" customHeight="1">
      <c r="A36" s="165"/>
      <c r="B36" s="84"/>
      <c r="C36" s="165"/>
      <c r="D36" s="165"/>
      <c r="E36" s="165"/>
      <c r="F36" s="165"/>
      <c r="G36" s="165"/>
      <c r="H36" s="165"/>
      <c r="I36" s="165"/>
      <c r="J36" s="165"/>
      <c r="K36" s="165"/>
      <c r="L36" s="148"/>
      <c r="S36" s="165"/>
      <c r="T36" s="165"/>
      <c r="U36" s="165"/>
      <c r="V36" s="165"/>
      <c r="W36" s="165"/>
      <c r="X36" s="165"/>
      <c r="Y36" s="165"/>
      <c r="Z36" s="165"/>
      <c r="AA36" s="165"/>
      <c r="AB36" s="165"/>
      <c r="AC36" s="165"/>
      <c r="AD36" s="165"/>
      <c r="AE36" s="165"/>
    </row>
    <row r="37" spans="1:31" s="147" customFormat="1" ht="25.35" customHeight="1">
      <c r="A37" s="165"/>
      <c r="B37" s="84"/>
      <c r="C37" s="184"/>
      <c r="D37" s="185" t="s">
        <v>46</v>
      </c>
      <c r="E37" s="186"/>
      <c r="F37" s="186"/>
      <c r="G37" s="187" t="s">
        <v>47</v>
      </c>
      <c r="H37" s="188" t="s">
        <v>48</v>
      </c>
      <c r="I37" s="186"/>
      <c r="J37" s="189">
        <f>SUM(J28:J35)</f>
        <v>0</v>
      </c>
      <c r="K37" s="190"/>
      <c r="L37" s="148"/>
      <c r="S37" s="165"/>
      <c r="T37" s="165"/>
      <c r="U37" s="165"/>
      <c r="V37" s="165"/>
      <c r="W37" s="165"/>
      <c r="X37" s="165"/>
      <c r="Y37" s="165"/>
      <c r="Z37" s="165"/>
      <c r="AA37" s="165"/>
      <c r="AB37" s="165"/>
      <c r="AC37" s="165"/>
      <c r="AD37" s="165"/>
      <c r="AE37" s="165"/>
    </row>
    <row r="38" spans="1:31" s="147" customFormat="1" ht="14.45" customHeight="1">
      <c r="A38" s="165"/>
      <c r="B38" s="84"/>
      <c r="C38" s="165"/>
      <c r="D38" s="165"/>
      <c r="E38" s="165"/>
      <c r="F38" s="165"/>
      <c r="G38" s="165"/>
      <c r="H38" s="165"/>
      <c r="I38" s="165"/>
      <c r="J38" s="165"/>
      <c r="K38" s="165"/>
      <c r="L38" s="148"/>
      <c r="S38" s="165"/>
      <c r="T38" s="165"/>
      <c r="U38" s="165"/>
      <c r="V38" s="165"/>
      <c r="W38" s="165"/>
      <c r="X38" s="165"/>
      <c r="Y38" s="165"/>
      <c r="Z38" s="165"/>
      <c r="AA38" s="165"/>
      <c r="AB38" s="165"/>
      <c r="AC38" s="165"/>
      <c r="AD38" s="165"/>
      <c r="AE38" s="165"/>
    </row>
    <row r="39" spans="1:31" ht="14.45" customHeight="1">
      <c r="B39" s="162"/>
      <c r="L39" s="162"/>
    </row>
    <row r="40" spans="1:31" ht="14.45" customHeight="1">
      <c r="B40" s="162"/>
      <c r="L40" s="162"/>
    </row>
    <row r="41" spans="1:31" ht="14.45" customHeight="1">
      <c r="B41" s="162"/>
      <c r="L41" s="162"/>
    </row>
    <row r="42" spans="1:31" ht="14.45" customHeight="1">
      <c r="B42" s="162"/>
      <c r="L42" s="162"/>
    </row>
    <row r="43" spans="1:31" ht="14.45" customHeight="1">
      <c r="B43" s="162"/>
      <c r="L43" s="162"/>
    </row>
    <row r="44" spans="1:31" ht="14.45" customHeight="1">
      <c r="B44" s="162"/>
      <c r="L44" s="162"/>
    </row>
    <row r="45" spans="1:31" ht="14.45" customHeight="1">
      <c r="B45" s="162"/>
      <c r="L45" s="162"/>
    </row>
    <row r="46" spans="1:31" ht="14.45" customHeight="1">
      <c r="B46" s="162"/>
      <c r="L46" s="162"/>
    </row>
    <row r="47" spans="1:31" ht="14.45" customHeight="1">
      <c r="B47" s="162"/>
      <c r="L47" s="162"/>
    </row>
    <row r="48" spans="1:31" ht="14.45" customHeight="1">
      <c r="B48" s="162"/>
      <c r="L48" s="162"/>
    </row>
    <row r="49" spans="1:31" ht="14.45" customHeight="1">
      <c r="B49" s="162"/>
      <c r="L49" s="162"/>
    </row>
    <row r="50" spans="1:31" s="147" customFormat="1" ht="14.45" customHeight="1">
      <c r="B50" s="148"/>
      <c r="D50" s="191" t="s">
        <v>49</v>
      </c>
      <c r="E50" s="192"/>
      <c r="F50" s="192"/>
      <c r="G50" s="191" t="s">
        <v>50</v>
      </c>
      <c r="H50" s="192"/>
      <c r="I50" s="192"/>
      <c r="J50" s="192"/>
      <c r="K50" s="192"/>
      <c r="L50" s="148"/>
    </row>
    <row r="51" spans="1:31">
      <c r="B51" s="162"/>
      <c r="L51" s="162"/>
    </row>
    <row r="52" spans="1:31">
      <c r="B52" s="162"/>
      <c r="L52" s="162"/>
    </row>
    <row r="53" spans="1:31">
      <c r="B53" s="162"/>
      <c r="L53" s="162"/>
    </row>
    <row r="54" spans="1:31">
      <c r="B54" s="162"/>
      <c r="L54" s="162"/>
    </row>
    <row r="55" spans="1:31">
      <c r="B55" s="162"/>
      <c r="L55" s="162"/>
    </row>
    <row r="56" spans="1:31">
      <c r="B56" s="162"/>
      <c r="L56" s="162"/>
    </row>
    <row r="57" spans="1:31">
      <c r="B57" s="162"/>
      <c r="L57" s="162"/>
    </row>
    <row r="58" spans="1:31">
      <c r="B58" s="162"/>
      <c r="L58" s="162"/>
    </row>
    <row r="59" spans="1:31">
      <c r="B59" s="162"/>
      <c r="L59" s="162"/>
    </row>
    <row r="60" spans="1:31">
      <c r="B60" s="162"/>
      <c r="L60" s="162"/>
    </row>
    <row r="61" spans="1:31" s="147" customFormat="1" ht="12.75">
      <c r="A61" s="165"/>
      <c r="B61" s="84"/>
      <c r="C61" s="165"/>
      <c r="D61" s="193" t="s">
        <v>51</v>
      </c>
      <c r="E61" s="194"/>
      <c r="F61" s="195" t="s">
        <v>52</v>
      </c>
      <c r="G61" s="193" t="s">
        <v>51</v>
      </c>
      <c r="H61" s="194"/>
      <c r="I61" s="194"/>
      <c r="J61" s="196" t="s">
        <v>52</v>
      </c>
      <c r="K61" s="194"/>
      <c r="L61" s="148"/>
      <c r="S61" s="165"/>
      <c r="T61" s="165"/>
      <c r="U61" s="165"/>
      <c r="V61" s="165"/>
      <c r="W61" s="165"/>
      <c r="X61" s="165"/>
      <c r="Y61" s="165"/>
      <c r="Z61" s="165"/>
      <c r="AA61" s="165"/>
      <c r="AB61" s="165"/>
      <c r="AC61" s="165"/>
      <c r="AD61" s="165"/>
      <c r="AE61" s="165"/>
    </row>
    <row r="62" spans="1:31">
      <c r="B62" s="162"/>
      <c r="L62" s="162"/>
    </row>
    <row r="63" spans="1:31">
      <c r="B63" s="162"/>
      <c r="L63" s="162"/>
    </row>
    <row r="64" spans="1:31">
      <c r="B64" s="162"/>
      <c r="L64" s="162"/>
    </row>
    <row r="65" spans="1:31" s="147" customFormat="1" ht="12.75">
      <c r="A65" s="165"/>
      <c r="B65" s="84"/>
      <c r="C65" s="165"/>
      <c r="D65" s="191" t="s">
        <v>53</v>
      </c>
      <c r="E65" s="197"/>
      <c r="F65" s="197"/>
      <c r="G65" s="191" t="s">
        <v>54</v>
      </c>
      <c r="H65" s="197"/>
      <c r="I65" s="197"/>
      <c r="J65" s="197"/>
      <c r="K65" s="197"/>
      <c r="L65" s="148"/>
      <c r="S65" s="165"/>
      <c r="T65" s="165"/>
      <c r="U65" s="165"/>
      <c r="V65" s="165"/>
      <c r="W65" s="165"/>
      <c r="X65" s="165"/>
      <c r="Y65" s="165"/>
      <c r="Z65" s="165"/>
      <c r="AA65" s="165"/>
      <c r="AB65" s="165"/>
      <c r="AC65" s="165"/>
      <c r="AD65" s="165"/>
      <c r="AE65" s="165"/>
    </row>
    <row r="66" spans="1:31">
      <c r="B66" s="162"/>
      <c r="L66" s="162"/>
    </row>
    <row r="67" spans="1:31">
      <c r="B67" s="162"/>
      <c r="L67" s="162"/>
    </row>
    <row r="68" spans="1:31">
      <c r="B68" s="162"/>
      <c r="L68" s="162"/>
    </row>
    <row r="69" spans="1:31">
      <c r="B69" s="162"/>
      <c r="L69" s="162"/>
    </row>
    <row r="70" spans="1:31">
      <c r="B70" s="162"/>
      <c r="L70" s="162"/>
    </row>
    <row r="71" spans="1:31">
      <c r="B71" s="162"/>
      <c r="L71" s="162"/>
    </row>
    <row r="72" spans="1:31">
      <c r="B72" s="162"/>
      <c r="L72" s="162"/>
    </row>
    <row r="73" spans="1:31">
      <c r="B73" s="162"/>
      <c r="L73" s="162"/>
    </row>
    <row r="74" spans="1:31">
      <c r="B74" s="162"/>
      <c r="L74" s="162"/>
    </row>
    <row r="75" spans="1:31">
      <c r="B75" s="162"/>
      <c r="L75" s="162"/>
    </row>
    <row r="76" spans="1:31" s="147" customFormat="1" ht="12.75">
      <c r="A76" s="165"/>
      <c r="B76" s="84"/>
      <c r="C76" s="165"/>
      <c r="D76" s="193" t="s">
        <v>51</v>
      </c>
      <c r="E76" s="194"/>
      <c r="F76" s="195" t="s">
        <v>52</v>
      </c>
      <c r="G76" s="193" t="s">
        <v>51</v>
      </c>
      <c r="H76" s="194"/>
      <c r="I76" s="194"/>
      <c r="J76" s="196" t="s">
        <v>52</v>
      </c>
      <c r="K76" s="194"/>
      <c r="L76" s="148"/>
      <c r="S76" s="165"/>
      <c r="T76" s="165"/>
      <c r="U76" s="165"/>
      <c r="V76" s="165"/>
      <c r="W76" s="165"/>
      <c r="X76" s="165"/>
      <c r="Y76" s="165"/>
      <c r="Z76" s="165"/>
      <c r="AA76" s="165"/>
      <c r="AB76" s="165"/>
      <c r="AC76" s="165"/>
      <c r="AD76" s="165"/>
      <c r="AE76" s="165"/>
    </row>
    <row r="77" spans="1:31" s="147" customFormat="1" ht="14.45" customHeight="1">
      <c r="A77" s="165"/>
      <c r="B77" s="198"/>
      <c r="C77" s="199"/>
      <c r="D77" s="199"/>
      <c r="E77" s="199"/>
      <c r="F77" s="199"/>
      <c r="G77" s="199"/>
      <c r="H77" s="199"/>
      <c r="I77" s="199"/>
      <c r="J77" s="199"/>
      <c r="K77" s="199"/>
      <c r="L77" s="148"/>
      <c r="S77" s="165"/>
      <c r="T77" s="165"/>
      <c r="U77" s="165"/>
      <c r="V77" s="165"/>
      <c r="W77" s="165"/>
      <c r="X77" s="165"/>
      <c r="Y77" s="165"/>
      <c r="Z77" s="165"/>
      <c r="AA77" s="165"/>
      <c r="AB77" s="165"/>
      <c r="AC77" s="165"/>
      <c r="AD77" s="165"/>
      <c r="AE77" s="165"/>
    </row>
    <row r="81" spans="1:47" s="147" customFormat="1" ht="6.95" customHeight="1">
      <c r="A81" s="165"/>
      <c r="B81" s="200"/>
      <c r="C81" s="245"/>
      <c r="D81" s="245"/>
      <c r="E81" s="245"/>
      <c r="F81" s="245"/>
      <c r="G81" s="245"/>
      <c r="H81" s="245"/>
      <c r="I81" s="245"/>
      <c r="J81" s="245"/>
      <c r="K81" s="245"/>
      <c r="L81" s="148"/>
      <c r="S81" s="165"/>
      <c r="T81" s="165"/>
      <c r="U81" s="165"/>
      <c r="V81" s="165"/>
      <c r="W81" s="165"/>
      <c r="X81" s="165"/>
      <c r="Y81" s="165"/>
      <c r="Z81" s="165"/>
      <c r="AA81" s="165"/>
      <c r="AB81" s="165"/>
      <c r="AC81" s="165"/>
      <c r="AD81" s="165"/>
      <c r="AE81" s="165"/>
    </row>
    <row r="82" spans="1:47" s="147" customFormat="1" ht="24.95" customHeight="1">
      <c r="A82" s="165"/>
      <c r="B82" s="84"/>
      <c r="C82" s="246" t="s">
        <v>89</v>
      </c>
      <c r="D82" s="247"/>
      <c r="E82" s="247"/>
      <c r="F82" s="247"/>
      <c r="G82" s="247"/>
      <c r="H82" s="247"/>
      <c r="I82" s="247"/>
      <c r="J82" s="247"/>
      <c r="K82" s="247"/>
      <c r="L82" s="148"/>
      <c r="S82" s="165"/>
      <c r="T82" s="165"/>
      <c r="U82" s="165"/>
      <c r="V82" s="165"/>
      <c r="W82" s="165"/>
      <c r="X82" s="165"/>
      <c r="Y82" s="165"/>
      <c r="Z82" s="165"/>
      <c r="AA82" s="165"/>
      <c r="AB82" s="165"/>
      <c r="AC82" s="165"/>
      <c r="AD82" s="165"/>
      <c r="AE82" s="165"/>
    </row>
    <row r="83" spans="1:47" s="147" customFormat="1" ht="6.95" customHeight="1">
      <c r="A83" s="165"/>
      <c r="B83" s="84"/>
      <c r="C83" s="247"/>
      <c r="D83" s="247"/>
      <c r="E83" s="247"/>
      <c r="F83" s="247"/>
      <c r="G83" s="247"/>
      <c r="H83" s="247"/>
      <c r="I83" s="247"/>
      <c r="J83" s="247"/>
      <c r="K83" s="247"/>
      <c r="L83" s="148"/>
      <c r="S83" s="165"/>
      <c r="T83" s="165"/>
      <c r="U83" s="165"/>
      <c r="V83" s="165"/>
      <c r="W83" s="165"/>
      <c r="X83" s="165"/>
      <c r="Y83" s="165"/>
      <c r="Z83" s="165"/>
      <c r="AA83" s="165"/>
      <c r="AB83" s="165"/>
      <c r="AC83" s="165"/>
      <c r="AD83" s="165"/>
      <c r="AE83" s="165"/>
    </row>
    <row r="84" spans="1:47" s="147" customFormat="1" ht="12" customHeight="1">
      <c r="A84" s="165"/>
      <c r="B84" s="84"/>
      <c r="C84" s="248" t="s">
        <v>16</v>
      </c>
      <c r="D84" s="247"/>
      <c r="E84" s="247"/>
      <c r="F84" s="247"/>
      <c r="G84" s="247"/>
      <c r="H84" s="247"/>
      <c r="I84" s="247"/>
      <c r="J84" s="247"/>
      <c r="K84" s="247"/>
      <c r="L84" s="148"/>
      <c r="S84" s="165"/>
      <c r="T84" s="165"/>
      <c r="U84" s="165"/>
      <c r="V84" s="165"/>
      <c r="W84" s="165"/>
      <c r="X84" s="165"/>
      <c r="Y84" s="165"/>
      <c r="Z84" s="165"/>
      <c r="AA84" s="165"/>
      <c r="AB84" s="165"/>
      <c r="AC84" s="165"/>
      <c r="AD84" s="165"/>
      <c r="AE84" s="165"/>
    </row>
    <row r="85" spans="1:47" s="147" customFormat="1" ht="16.5" customHeight="1">
      <c r="A85" s="165"/>
      <c r="B85" s="84"/>
      <c r="C85" s="247"/>
      <c r="D85" s="247"/>
      <c r="E85" s="249" t="str">
        <f>E7</f>
        <v>Oprava komunikace Hrachovec  - ABS- SO01 - č.p.96-108</v>
      </c>
      <c r="F85" s="250"/>
      <c r="G85" s="250"/>
      <c r="H85" s="250"/>
      <c r="I85" s="247"/>
      <c r="J85" s="247"/>
      <c r="K85" s="247"/>
      <c r="L85" s="148"/>
      <c r="S85" s="165"/>
      <c r="T85" s="165"/>
      <c r="U85" s="165"/>
      <c r="V85" s="165"/>
      <c r="W85" s="165"/>
      <c r="X85" s="165"/>
      <c r="Y85" s="165"/>
      <c r="Z85" s="165"/>
      <c r="AA85" s="165"/>
      <c r="AB85" s="165"/>
      <c r="AC85" s="165"/>
      <c r="AD85" s="165"/>
      <c r="AE85" s="165"/>
    </row>
    <row r="86" spans="1:47" s="147" customFormat="1" ht="6.95" customHeight="1">
      <c r="A86" s="165"/>
      <c r="B86" s="84"/>
      <c r="C86" s="247"/>
      <c r="D86" s="247"/>
      <c r="E86" s="247"/>
      <c r="F86" s="247"/>
      <c r="G86" s="247"/>
      <c r="H86" s="247"/>
      <c r="I86" s="247"/>
      <c r="J86" s="247"/>
      <c r="K86" s="247"/>
      <c r="L86" s="148"/>
      <c r="S86" s="165"/>
      <c r="T86" s="165"/>
      <c r="U86" s="165"/>
      <c r="V86" s="165"/>
      <c r="W86" s="165"/>
      <c r="X86" s="165"/>
      <c r="Y86" s="165"/>
      <c r="Z86" s="165"/>
      <c r="AA86" s="165"/>
      <c r="AB86" s="165"/>
      <c r="AC86" s="165"/>
      <c r="AD86" s="165"/>
      <c r="AE86" s="165"/>
    </row>
    <row r="87" spans="1:47" s="147" customFormat="1" ht="12" customHeight="1">
      <c r="A87" s="165"/>
      <c r="B87" s="84"/>
      <c r="C87" s="248" t="s">
        <v>20</v>
      </c>
      <c r="D87" s="247"/>
      <c r="E87" s="247"/>
      <c r="F87" s="251" t="str">
        <f>F10</f>
        <v>Valašské Meziříčí</v>
      </c>
      <c r="G87" s="247"/>
      <c r="H87" s="247"/>
      <c r="I87" s="248" t="s">
        <v>22</v>
      </c>
      <c r="J87" s="252" t="str">
        <f>IF(J10="","",J10)</f>
        <v>10. 1. 2022</v>
      </c>
      <c r="K87" s="247"/>
      <c r="L87" s="148"/>
      <c r="S87" s="165"/>
      <c r="T87" s="165"/>
      <c r="U87" s="165"/>
      <c r="V87" s="165"/>
      <c r="W87" s="165"/>
      <c r="X87" s="165"/>
      <c r="Y87" s="165"/>
      <c r="Z87" s="165"/>
      <c r="AA87" s="165"/>
      <c r="AB87" s="165"/>
      <c r="AC87" s="165"/>
      <c r="AD87" s="165"/>
      <c r="AE87" s="165"/>
    </row>
    <row r="88" spans="1:47" s="147" customFormat="1" ht="6.95" customHeight="1">
      <c r="A88" s="165"/>
      <c r="B88" s="84"/>
      <c r="C88" s="247"/>
      <c r="D88" s="247"/>
      <c r="E88" s="247"/>
      <c r="F88" s="247"/>
      <c r="G88" s="247"/>
      <c r="H88" s="247"/>
      <c r="I88" s="247"/>
      <c r="J88" s="247"/>
      <c r="K88" s="247"/>
      <c r="L88" s="148"/>
      <c r="S88" s="165"/>
      <c r="T88" s="165"/>
      <c r="U88" s="165"/>
      <c r="V88" s="165"/>
      <c r="W88" s="165"/>
      <c r="X88" s="165"/>
      <c r="Y88" s="165"/>
      <c r="Z88" s="165"/>
      <c r="AA88" s="165"/>
      <c r="AB88" s="165"/>
      <c r="AC88" s="165"/>
      <c r="AD88" s="165"/>
      <c r="AE88" s="165"/>
    </row>
    <row r="89" spans="1:47" s="147" customFormat="1" ht="15.2" customHeight="1">
      <c r="A89" s="165"/>
      <c r="B89" s="84"/>
      <c r="C89" s="248" t="s">
        <v>24</v>
      </c>
      <c r="D89" s="247"/>
      <c r="E89" s="247"/>
      <c r="F89" s="251" t="str">
        <f>E13</f>
        <v>Město Valašské Meziříčí</v>
      </c>
      <c r="G89" s="247"/>
      <c r="H89" s="247"/>
      <c r="I89" s="248" t="s">
        <v>30</v>
      </c>
      <c r="J89" s="253" t="str">
        <f>E19</f>
        <v xml:space="preserve"> </v>
      </c>
      <c r="K89" s="247"/>
      <c r="L89" s="148"/>
      <c r="S89" s="165"/>
      <c r="T89" s="165"/>
      <c r="U89" s="165"/>
      <c r="V89" s="165"/>
      <c r="W89" s="165"/>
      <c r="X89" s="165"/>
      <c r="Y89" s="165"/>
      <c r="Z89" s="165"/>
      <c r="AA89" s="165"/>
      <c r="AB89" s="165"/>
      <c r="AC89" s="165"/>
      <c r="AD89" s="165"/>
      <c r="AE89" s="165"/>
    </row>
    <row r="90" spans="1:47" s="147" customFormat="1" ht="15.2" customHeight="1">
      <c r="A90" s="165"/>
      <c r="B90" s="84"/>
      <c r="C90" s="248" t="s">
        <v>28</v>
      </c>
      <c r="D90" s="247"/>
      <c r="E90" s="247"/>
      <c r="F90" s="251" t="str">
        <f>IF(E16="","",E16)</f>
        <v>Vyplň údaj</v>
      </c>
      <c r="G90" s="247"/>
      <c r="H90" s="247"/>
      <c r="I90" s="248" t="s">
        <v>33</v>
      </c>
      <c r="J90" s="253" t="str">
        <f>E22</f>
        <v>Fajfrová Irena</v>
      </c>
      <c r="K90" s="247"/>
      <c r="L90" s="148"/>
      <c r="S90" s="165"/>
      <c r="T90" s="165"/>
      <c r="U90" s="165"/>
      <c r="V90" s="165"/>
      <c r="W90" s="165"/>
      <c r="X90" s="165"/>
      <c r="Y90" s="165"/>
      <c r="Z90" s="165"/>
      <c r="AA90" s="165"/>
      <c r="AB90" s="165"/>
      <c r="AC90" s="165"/>
      <c r="AD90" s="165"/>
      <c r="AE90" s="165"/>
    </row>
    <row r="91" spans="1:47" s="147" customFormat="1" ht="10.35" customHeight="1">
      <c r="A91" s="165"/>
      <c r="B91" s="84"/>
      <c r="C91" s="247"/>
      <c r="D91" s="247"/>
      <c r="E91" s="247"/>
      <c r="F91" s="247"/>
      <c r="G91" s="247"/>
      <c r="H91" s="247"/>
      <c r="I91" s="247"/>
      <c r="J91" s="247"/>
      <c r="K91" s="247"/>
      <c r="L91" s="148"/>
      <c r="S91" s="165"/>
      <c r="T91" s="165"/>
      <c r="U91" s="165"/>
      <c r="V91" s="165"/>
      <c r="W91" s="165"/>
      <c r="X91" s="165"/>
      <c r="Y91" s="165"/>
      <c r="Z91" s="165"/>
      <c r="AA91" s="165"/>
      <c r="AB91" s="165"/>
      <c r="AC91" s="165"/>
      <c r="AD91" s="165"/>
      <c r="AE91" s="165"/>
    </row>
    <row r="92" spans="1:47" s="147" customFormat="1" ht="29.25" customHeight="1">
      <c r="A92" s="165"/>
      <c r="B92" s="84"/>
      <c r="C92" s="254" t="s">
        <v>90</v>
      </c>
      <c r="D92" s="255"/>
      <c r="E92" s="255"/>
      <c r="F92" s="255"/>
      <c r="G92" s="255"/>
      <c r="H92" s="255"/>
      <c r="I92" s="255"/>
      <c r="J92" s="256" t="s">
        <v>91</v>
      </c>
      <c r="K92" s="255"/>
      <c r="L92" s="148"/>
      <c r="S92" s="165"/>
      <c r="T92" s="165"/>
      <c r="U92" s="165"/>
      <c r="V92" s="165"/>
      <c r="W92" s="165"/>
      <c r="X92" s="165"/>
      <c r="Y92" s="165"/>
      <c r="Z92" s="165"/>
      <c r="AA92" s="165"/>
      <c r="AB92" s="165"/>
      <c r="AC92" s="165"/>
      <c r="AD92" s="165"/>
      <c r="AE92" s="165"/>
    </row>
    <row r="93" spans="1:47" s="147" customFormat="1" ht="10.35" customHeight="1">
      <c r="A93" s="165"/>
      <c r="B93" s="84"/>
      <c r="C93" s="247"/>
      <c r="D93" s="247"/>
      <c r="E93" s="247"/>
      <c r="F93" s="247"/>
      <c r="G93" s="247"/>
      <c r="H93" s="247"/>
      <c r="I93" s="247"/>
      <c r="J93" s="247"/>
      <c r="K93" s="247"/>
      <c r="L93" s="148"/>
      <c r="S93" s="165"/>
      <c r="T93" s="165"/>
      <c r="U93" s="165"/>
      <c r="V93" s="165"/>
      <c r="W93" s="165"/>
      <c r="X93" s="165"/>
      <c r="Y93" s="165"/>
      <c r="Z93" s="165"/>
      <c r="AA93" s="165"/>
      <c r="AB93" s="165"/>
      <c r="AC93" s="165"/>
      <c r="AD93" s="165"/>
      <c r="AE93" s="165"/>
    </row>
    <row r="94" spans="1:47" s="147" customFormat="1" ht="22.9" customHeight="1">
      <c r="A94" s="165"/>
      <c r="B94" s="84"/>
      <c r="C94" s="257" t="s">
        <v>92</v>
      </c>
      <c r="D94" s="247"/>
      <c r="E94" s="247"/>
      <c r="F94" s="247"/>
      <c r="G94" s="247"/>
      <c r="H94" s="247"/>
      <c r="I94" s="247"/>
      <c r="J94" s="258">
        <f>J122</f>
        <v>0</v>
      </c>
      <c r="K94" s="247"/>
      <c r="L94" s="148"/>
      <c r="S94" s="165"/>
      <c r="T94" s="165"/>
      <c r="U94" s="165"/>
      <c r="V94" s="165"/>
      <c r="W94" s="165"/>
      <c r="X94" s="165"/>
      <c r="Y94" s="165"/>
      <c r="Z94" s="165"/>
      <c r="AA94" s="165"/>
      <c r="AB94" s="165"/>
      <c r="AC94" s="165"/>
      <c r="AD94" s="165"/>
      <c r="AE94" s="165"/>
      <c r="AU94" s="158" t="s">
        <v>93</v>
      </c>
    </row>
    <row r="95" spans="1:47" s="201" customFormat="1" ht="24.95" customHeight="1">
      <c r="B95" s="202"/>
      <c r="C95" s="259"/>
      <c r="D95" s="260" t="s">
        <v>94</v>
      </c>
      <c r="E95" s="261"/>
      <c r="F95" s="261"/>
      <c r="G95" s="261"/>
      <c r="H95" s="261"/>
      <c r="I95" s="261"/>
      <c r="J95" s="262">
        <f>J123</f>
        <v>0</v>
      </c>
      <c r="K95" s="259"/>
      <c r="L95" s="202"/>
    </row>
    <row r="96" spans="1:47" s="203" customFormat="1" ht="19.899999999999999" customHeight="1">
      <c r="B96" s="204"/>
      <c r="C96" s="263"/>
      <c r="D96" s="264" t="s">
        <v>95</v>
      </c>
      <c r="E96" s="265"/>
      <c r="F96" s="265"/>
      <c r="G96" s="265"/>
      <c r="H96" s="265"/>
      <c r="I96" s="265"/>
      <c r="J96" s="266">
        <f>J124</f>
        <v>0</v>
      </c>
      <c r="K96" s="263"/>
      <c r="L96" s="204"/>
    </row>
    <row r="97" spans="1:31" s="203" customFormat="1" ht="19.899999999999999" customHeight="1">
      <c r="B97" s="204"/>
      <c r="C97" s="263"/>
      <c r="D97" s="264" t="s">
        <v>96</v>
      </c>
      <c r="E97" s="265"/>
      <c r="F97" s="265"/>
      <c r="G97" s="265"/>
      <c r="H97" s="265"/>
      <c r="I97" s="265"/>
      <c r="J97" s="266">
        <f>J152</f>
        <v>0</v>
      </c>
      <c r="K97" s="263"/>
      <c r="L97" s="204"/>
    </row>
    <row r="98" spans="1:31" s="203" customFormat="1" ht="19.899999999999999" customHeight="1">
      <c r="B98" s="204"/>
      <c r="C98" s="263"/>
      <c r="D98" s="264" t="s">
        <v>97</v>
      </c>
      <c r="E98" s="265"/>
      <c r="F98" s="265"/>
      <c r="G98" s="265"/>
      <c r="H98" s="265"/>
      <c r="I98" s="265"/>
      <c r="J98" s="266">
        <f>J160</f>
        <v>0</v>
      </c>
      <c r="K98" s="263"/>
      <c r="L98" s="204"/>
    </row>
    <row r="99" spans="1:31" s="203" customFormat="1" ht="19.899999999999999" customHeight="1">
      <c r="B99" s="204"/>
      <c r="C99" s="263"/>
      <c r="D99" s="264" t="s">
        <v>98</v>
      </c>
      <c r="E99" s="265"/>
      <c r="F99" s="265"/>
      <c r="G99" s="265"/>
      <c r="H99" s="265"/>
      <c r="I99" s="265"/>
      <c r="J99" s="266">
        <f>J164</f>
        <v>0</v>
      </c>
      <c r="K99" s="263"/>
      <c r="L99" s="204"/>
    </row>
    <row r="100" spans="1:31" s="203" customFormat="1" ht="19.899999999999999" customHeight="1">
      <c r="B100" s="204"/>
      <c r="C100" s="263"/>
      <c r="D100" s="264" t="s">
        <v>99</v>
      </c>
      <c r="E100" s="265"/>
      <c r="F100" s="265"/>
      <c r="G100" s="265"/>
      <c r="H100" s="265"/>
      <c r="I100" s="265"/>
      <c r="J100" s="266">
        <f>J176</f>
        <v>0</v>
      </c>
      <c r="K100" s="263"/>
      <c r="L100" s="204"/>
    </row>
    <row r="101" spans="1:31" s="203" customFormat="1" ht="19.899999999999999" customHeight="1">
      <c r="B101" s="204"/>
      <c r="C101" s="263"/>
      <c r="D101" s="264" t="s">
        <v>100</v>
      </c>
      <c r="E101" s="265"/>
      <c r="F101" s="265"/>
      <c r="G101" s="265"/>
      <c r="H101" s="265"/>
      <c r="I101" s="265"/>
      <c r="J101" s="266">
        <f>J187</f>
        <v>0</v>
      </c>
      <c r="K101" s="263"/>
      <c r="L101" s="204"/>
    </row>
    <row r="102" spans="1:31" s="201" customFormat="1" ht="24.95" customHeight="1">
      <c r="B102" s="202"/>
      <c r="C102" s="259"/>
      <c r="D102" s="260" t="s">
        <v>101</v>
      </c>
      <c r="E102" s="261"/>
      <c r="F102" s="261"/>
      <c r="G102" s="261"/>
      <c r="H102" s="261"/>
      <c r="I102" s="261"/>
      <c r="J102" s="262">
        <f>J189</f>
        <v>0</v>
      </c>
      <c r="K102" s="259"/>
      <c r="L102" s="202"/>
    </row>
    <row r="103" spans="1:31" s="203" customFormat="1" ht="19.899999999999999" customHeight="1">
      <c r="B103" s="204"/>
      <c r="C103" s="263"/>
      <c r="D103" s="264" t="s">
        <v>102</v>
      </c>
      <c r="E103" s="265"/>
      <c r="F103" s="265"/>
      <c r="G103" s="265"/>
      <c r="H103" s="265"/>
      <c r="I103" s="265"/>
      <c r="J103" s="266">
        <f>J190</f>
        <v>0</v>
      </c>
      <c r="K103" s="263"/>
      <c r="L103" s="204"/>
    </row>
    <row r="104" spans="1:31" s="203" customFormat="1" ht="19.899999999999999" customHeight="1">
      <c r="B104" s="204"/>
      <c r="C104" s="263"/>
      <c r="D104" s="264" t="s">
        <v>103</v>
      </c>
      <c r="E104" s="265"/>
      <c r="F104" s="265"/>
      <c r="G104" s="265"/>
      <c r="H104" s="265"/>
      <c r="I104" s="265"/>
      <c r="J104" s="266">
        <f>J192</f>
        <v>0</v>
      </c>
      <c r="K104" s="263"/>
      <c r="L104" s="204"/>
    </row>
    <row r="105" spans="1:31" s="147" customFormat="1" ht="21.75" customHeight="1">
      <c r="A105" s="165"/>
      <c r="B105" s="84"/>
      <c r="C105" s="247"/>
      <c r="D105" s="247"/>
      <c r="E105" s="247"/>
      <c r="F105" s="247"/>
      <c r="G105" s="247"/>
      <c r="H105" s="247"/>
      <c r="I105" s="247"/>
      <c r="J105" s="247"/>
      <c r="K105" s="247"/>
      <c r="L105" s="148"/>
      <c r="S105" s="165"/>
      <c r="T105" s="165"/>
      <c r="U105" s="165"/>
      <c r="V105" s="165"/>
      <c r="W105" s="165"/>
      <c r="X105" s="165"/>
      <c r="Y105" s="165"/>
      <c r="Z105" s="165"/>
      <c r="AA105" s="165"/>
      <c r="AB105" s="165"/>
      <c r="AC105" s="165"/>
      <c r="AD105" s="165"/>
      <c r="AE105" s="165"/>
    </row>
    <row r="106" spans="1:31" s="147" customFormat="1" ht="6.95" customHeight="1">
      <c r="A106" s="165"/>
      <c r="B106" s="198"/>
      <c r="C106" s="267"/>
      <c r="D106" s="267"/>
      <c r="E106" s="267"/>
      <c r="F106" s="267"/>
      <c r="G106" s="267"/>
      <c r="H106" s="267"/>
      <c r="I106" s="267"/>
      <c r="J106" s="267"/>
      <c r="K106" s="267"/>
      <c r="L106" s="148"/>
      <c r="S106" s="165"/>
      <c r="T106" s="165"/>
      <c r="U106" s="165"/>
      <c r="V106" s="165"/>
      <c r="W106" s="165"/>
      <c r="X106" s="165"/>
      <c r="Y106" s="165"/>
      <c r="Z106" s="165"/>
      <c r="AA106" s="165"/>
      <c r="AB106" s="165"/>
      <c r="AC106" s="165"/>
      <c r="AD106" s="165"/>
      <c r="AE106" s="165"/>
    </row>
    <row r="107" spans="1:31">
      <c r="C107" s="268"/>
      <c r="D107" s="268"/>
      <c r="E107" s="268"/>
      <c r="F107" s="268"/>
      <c r="G107" s="268"/>
      <c r="H107" s="268"/>
      <c r="I107" s="268"/>
      <c r="J107" s="268"/>
      <c r="K107" s="268"/>
    </row>
    <row r="108" spans="1:31">
      <c r="C108" s="268"/>
      <c r="D108" s="268"/>
      <c r="E108" s="268"/>
      <c r="F108" s="268"/>
      <c r="G108" s="268"/>
      <c r="H108" s="268"/>
      <c r="I108" s="268"/>
      <c r="J108" s="268"/>
      <c r="K108" s="268"/>
    </row>
    <row r="109" spans="1:31">
      <c r="C109" s="268"/>
      <c r="D109" s="268"/>
      <c r="E109" s="268"/>
      <c r="F109" s="268"/>
      <c r="G109" s="268"/>
      <c r="H109" s="268"/>
      <c r="I109" s="268"/>
      <c r="J109" s="268"/>
      <c r="K109" s="268"/>
    </row>
    <row r="110" spans="1:31" s="147" customFormat="1" ht="6.95" customHeight="1">
      <c r="A110" s="165"/>
      <c r="B110" s="200"/>
      <c r="C110" s="245"/>
      <c r="D110" s="245"/>
      <c r="E110" s="245"/>
      <c r="F110" s="245"/>
      <c r="G110" s="245"/>
      <c r="H110" s="245"/>
      <c r="I110" s="245"/>
      <c r="J110" s="245"/>
      <c r="K110" s="245"/>
      <c r="L110" s="148"/>
      <c r="S110" s="165"/>
      <c r="T110" s="165"/>
      <c r="U110" s="165"/>
      <c r="V110" s="165"/>
      <c r="W110" s="165"/>
      <c r="X110" s="165"/>
      <c r="Y110" s="165"/>
      <c r="Z110" s="165"/>
      <c r="AA110" s="165"/>
      <c r="AB110" s="165"/>
      <c r="AC110" s="165"/>
      <c r="AD110" s="165"/>
      <c r="AE110" s="165"/>
    </row>
    <row r="111" spans="1:31" s="147" customFormat="1" ht="24.95" customHeight="1">
      <c r="A111" s="165"/>
      <c r="B111" s="84"/>
      <c r="C111" s="246" t="s">
        <v>104</v>
      </c>
      <c r="D111" s="247"/>
      <c r="E111" s="247"/>
      <c r="F111" s="247"/>
      <c r="G111" s="247"/>
      <c r="H111" s="247"/>
      <c r="I111" s="247"/>
      <c r="J111" s="247"/>
      <c r="K111" s="247"/>
      <c r="L111" s="148"/>
      <c r="S111" s="165"/>
      <c r="T111" s="165"/>
      <c r="U111" s="165"/>
      <c r="V111" s="165"/>
      <c r="W111" s="165"/>
      <c r="X111" s="165"/>
      <c r="Y111" s="165"/>
      <c r="Z111" s="165"/>
      <c r="AA111" s="165"/>
      <c r="AB111" s="165"/>
      <c r="AC111" s="165"/>
      <c r="AD111" s="165"/>
      <c r="AE111" s="165"/>
    </row>
    <row r="112" spans="1:31" s="147" customFormat="1" ht="6.95" customHeight="1">
      <c r="A112" s="165"/>
      <c r="B112" s="84"/>
      <c r="C112" s="247"/>
      <c r="D112" s="247"/>
      <c r="E112" s="247"/>
      <c r="F112" s="247"/>
      <c r="G112" s="247"/>
      <c r="H112" s="247"/>
      <c r="I112" s="247"/>
      <c r="J112" s="247"/>
      <c r="K112" s="247"/>
      <c r="L112" s="148"/>
      <c r="S112" s="165"/>
      <c r="T112" s="165"/>
      <c r="U112" s="165"/>
      <c r="V112" s="165"/>
      <c r="W112" s="165"/>
      <c r="X112" s="165"/>
      <c r="Y112" s="165"/>
      <c r="Z112" s="165"/>
      <c r="AA112" s="165"/>
      <c r="AB112" s="165"/>
      <c r="AC112" s="165"/>
      <c r="AD112" s="165"/>
      <c r="AE112" s="165"/>
    </row>
    <row r="113" spans="1:65" s="147" customFormat="1" ht="12" customHeight="1">
      <c r="A113" s="165"/>
      <c r="B113" s="84"/>
      <c r="C113" s="248" t="s">
        <v>16</v>
      </c>
      <c r="D113" s="247"/>
      <c r="E113" s="247"/>
      <c r="F113" s="247"/>
      <c r="G113" s="247"/>
      <c r="H113" s="247"/>
      <c r="I113" s="247"/>
      <c r="J113" s="247"/>
      <c r="K113" s="247"/>
      <c r="L113" s="148"/>
      <c r="S113" s="165"/>
      <c r="T113" s="165"/>
      <c r="U113" s="165"/>
      <c r="V113" s="165"/>
      <c r="W113" s="165"/>
      <c r="X113" s="165"/>
      <c r="Y113" s="165"/>
      <c r="Z113" s="165"/>
      <c r="AA113" s="165"/>
      <c r="AB113" s="165"/>
      <c r="AC113" s="165"/>
      <c r="AD113" s="165"/>
      <c r="AE113" s="165"/>
    </row>
    <row r="114" spans="1:65" s="147" customFormat="1" ht="16.5" customHeight="1">
      <c r="A114" s="165"/>
      <c r="B114" s="84"/>
      <c r="C114" s="247"/>
      <c r="D114" s="247"/>
      <c r="E114" s="249" t="str">
        <f>E7</f>
        <v>Oprava komunikace Hrachovec  - ABS- SO01 - č.p.96-108</v>
      </c>
      <c r="F114" s="250"/>
      <c r="G114" s="250"/>
      <c r="H114" s="250"/>
      <c r="I114" s="247"/>
      <c r="J114" s="247"/>
      <c r="K114" s="247"/>
      <c r="L114" s="148"/>
      <c r="S114" s="165"/>
      <c r="T114" s="165"/>
      <c r="U114" s="165"/>
      <c r="V114" s="165"/>
      <c r="W114" s="165"/>
      <c r="X114" s="165"/>
      <c r="Y114" s="165"/>
      <c r="Z114" s="165"/>
      <c r="AA114" s="165"/>
      <c r="AB114" s="165"/>
      <c r="AC114" s="165"/>
      <c r="AD114" s="165"/>
      <c r="AE114" s="165"/>
    </row>
    <row r="115" spans="1:65" s="147" customFormat="1" ht="6.95" customHeight="1">
      <c r="A115" s="165"/>
      <c r="B115" s="84"/>
      <c r="C115" s="247"/>
      <c r="D115" s="247"/>
      <c r="E115" s="247"/>
      <c r="F115" s="247"/>
      <c r="G115" s="247"/>
      <c r="H115" s="247"/>
      <c r="I115" s="247"/>
      <c r="J115" s="247"/>
      <c r="K115" s="247"/>
      <c r="L115" s="148"/>
      <c r="S115" s="165"/>
      <c r="T115" s="165"/>
      <c r="U115" s="165"/>
      <c r="V115" s="165"/>
      <c r="W115" s="165"/>
      <c r="X115" s="165"/>
      <c r="Y115" s="165"/>
      <c r="Z115" s="165"/>
      <c r="AA115" s="165"/>
      <c r="AB115" s="165"/>
      <c r="AC115" s="165"/>
      <c r="AD115" s="165"/>
      <c r="AE115" s="165"/>
    </row>
    <row r="116" spans="1:65" s="147" customFormat="1" ht="12" customHeight="1">
      <c r="A116" s="165"/>
      <c r="B116" s="84"/>
      <c r="C116" s="248" t="s">
        <v>20</v>
      </c>
      <c r="D116" s="247"/>
      <c r="E116" s="247"/>
      <c r="F116" s="251" t="str">
        <f>F10</f>
        <v>Valašské Meziříčí</v>
      </c>
      <c r="G116" s="247"/>
      <c r="H116" s="247"/>
      <c r="I116" s="248" t="s">
        <v>22</v>
      </c>
      <c r="J116" s="252" t="str">
        <f>IF(J10="","",J10)</f>
        <v>10. 1. 2022</v>
      </c>
      <c r="K116" s="247"/>
      <c r="L116" s="148"/>
      <c r="S116" s="165"/>
      <c r="T116" s="165"/>
      <c r="U116" s="165"/>
      <c r="V116" s="165"/>
      <c r="W116" s="165"/>
      <c r="X116" s="165"/>
      <c r="Y116" s="165"/>
      <c r="Z116" s="165"/>
      <c r="AA116" s="165"/>
      <c r="AB116" s="165"/>
      <c r="AC116" s="165"/>
      <c r="AD116" s="165"/>
      <c r="AE116" s="165"/>
    </row>
    <row r="117" spans="1:65" s="147" customFormat="1" ht="6.95" customHeight="1">
      <c r="A117" s="165"/>
      <c r="B117" s="84"/>
      <c r="C117" s="247"/>
      <c r="D117" s="247"/>
      <c r="E117" s="247"/>
      <c r="F117" s="247"/>
      <c r="G117" s="247"/>
      <c r="H117" s="247"/>
      <c r="I117" s="247"/>
      <c r="J117" s="247"/>
      <c r="K117" s="247"/>
      <c r="L117" s="148"/>
      <c r="S117" s="165"/>
      <c r="T117" s="165"/>
      <c r="U117" s="165"/>
      <c r="V117" s="165"/>
      <c r="W117" s="165"/>
      <c r="X117" s="165"/>
      <c r="Y117" s="165"/>
      <c r="Z117" s="165"/>
      <c r="AA117" s="165"/>
      <c r="AB117" s="165"/>
      <c r="AC117" s="165"/>
      <c r="AD117" s="165"/>
      <c r="AE117" s="165"/>
    </row>
    <row r="118" spans="1:65" s="147" customFormat="1" ht="15.2" customHeight="1">
      <c r="A118" s="165"/>
      <c r="B118" s="84"/>
      <c r="C118" s="248" t="s">
        <v>24</v>
      </c>
      <c r="D118" s="247"/>
      <c r="E118" s="247"/>
      <c r="F118" s="251" t="str">
        <f>E13</f>
        <v>Město Valašské Meziříčí</v>
      </c>
      <c r="G118" s="247"/>
      <c r="H118" s="247"/>
      <c r="I118" s="248" t="s">
        <v>30</v>
      </c>
      <c r="J118" s="253" t="str">
        <f>E19</f>
        <v xml:space="preserve"> </v>
      </c>
      <c r="K118" s="247"/>
      <c r="L118" s="148"/>
      <c r="S118" s="165"/>
      <c r="T118" s="165"/>
      <c r="U118" s="165"/>
      <c r="V118" s="165"/>
      <c r="W118" s="165"/>
      <c r="X118" s="165"/>
      <c r="Y118" s="165"/>
      <c r="Z118" s="165"/>
      <c r="AA118" s="165"/>
      <c r="AB118" s="165"/>
      <c r="AC118" s="165"/>
      <c r="AD118" s="165"/>
      <c r="AE118" s="165"/>
    </row>
    <row r="119" spans="1:65" s="147" customFormat="1" ht="15.2" customHeight="1">
      <c r="A119" s="165"/>
      <c r="B119" s="84"/>
      <c r="C119" s="248" t="s">
        <v>28</v>
      </c>
      <c r="D119" s="247"/>
      <c r="E119" s="247"/>
      <c r="F119" s="251" t="str">
        <f>IF(E16="","",E16)</f>
        <v>Vyplň údaj</v>
      </c>
      <c r="G119" s="247"/>
      <c r="H119" s="247"/>
      <c r="I119" s="248" t="s">
        <v>33</v>
      </c>
      <c r="J119" s="253" t="str">
        <f>E22</f>
        <v>Fajfrová Irena</v>
      </c>
      <c r="K119" s="247"/>
      <c r="L119" s="148"/>
      <c r="S119" s="165"/>
      <c r="T119" s="165"/>
      <c r="U119" s="165"/>
      <c r="V119" s="165"/>
      <c r="W119" s="165"/>
      <c r="X119" s="165"/>
      <c r="Y119" s="165"/>
      <c r="Z119" s="165"/>
      <c r="AA119" s="165"/>
      <c r="AB119" s="165"/>
      <c r="AC119" s="165"/>
      <c r="AD119" s="165"/>
      <c r="AE119" s="165"/>
    </row>
    <row r="120" spans="1:65" s="147" customFormat="1" ht="10.35" customHeight="1">
      <c r="A120" s="165"/>
      <c r="B120" s="84"/>
      <c r="C120" s="247"/>
      <c r="D120" s="247"/>
      <c r="E120" s="247"/>
      <c r="F120" s="247"/>
      <c r="G120" s="247"/>
      <c r="H120" s="247"/>
      <c r="I120" s="247"/>
      <c r="J120" s="247"/>
      <c r="K120" s="247"/>
      <c r="L120" s="148"/>
      <c r="S120" s="165"/>
      <c r="T120" s="165"/>
      <c r="U120" s="165"/>
      <c r="V120" s="165"/>
      <c r="W120" s="165"/>
      <c r="X120" s="165"/>
      <c r="Y120" s="165"/>
      <c r="Z120" s="165"/>
      <c r="AA120" s="165"/>
      <c r="AB120" s="165"/>
      <c r="AC120" s="165"/>
      <c r="AD120" s="165"/>
      <c r="AE120" s="165"/>
    </row>
    <row r="121" spans="1:65" s="211" customFormat="1" ht="29.25" customHeight="1">
      <c r="A121" s="205"/>
      <c r="B121" s="206"/>
      <c r="C121" s="269" t="s">
        <v>105</v>
      </c>
      <c r="D121" s="270" t="s">
        <v>61</v>
      </c>
      <c r="E121" s="270" t="s">
        <v>57</v>
      </c>
      <c r="F121" s="270" t="s">
        <v>58</v>
      </c>
      <c r="G121" s="270" t="s">
        <v>106</v>
      </c>
      <c r="H121" s="270" t="s">
        <v>107</v>
      </c>
      <c r="I121" s="270" t="s">
        <v>108</v>
      </c>
      <c r="J121" s="270" t="s">
        <v>91</v>
      </c>
      <c r="K121" s="271" t="s">
        <v>109</v>
      </c>
      <c r="L121" s="207"/>
      <c r="M121" s="208" t="s">
        <v>1</v>
      </c>
      <c r="N121" s="209" t="s">
        <v>40</v>
      </c>
      <c r="O121" s="209" t="s">
        <v>110</v>
      </c>
      <c r="P121" s="209" t="s">
        <v>111</v>
      </c>
      <c r="Q121" s="209" t="s">
        <v>112</v>
      </c>
      <c r="R121" s="209" t="s">
        <v>113</v>
      </c>
      <c r="S121" s="209" t="s">
        <v>114</v>
      </c>
      <c r="T121" s="210" t="s">
        <v>115</v>
      </c>
      <c r="U121" s="205"/>
      <c r="V121" s="205"/>
      <c r="W121" s="205"/>
      <c r="X121" s="205"/>
      <c r="Y121" s="205"/>
      <c r="Z121" s="205"/>
      <c r="AA121" s="205"/>
      <c r="AB121" s="205"/>
      <c r="AC121" s="205"/>
      <c r="AD121" s="205"/>
      <c r="AE121" s="205"/>
    </row>
    <row r="122" spans="1:65" s="147" customFormat="1" ht="22.9" customHeight="1">
      <c r="A122" s="165"/>
      <c r="B122" s="84"/>
      <c r="C122" s="272" t="s">
        <v>116</v>
      </c>
      <c r="D122" s="247"/>
      <c r="E122" s="247"/>
      <c r="F122" s="247"/>
      <c r="G122" s="247"/>
      <c r="H122" s="247"/>
      <c r="I122" s="247"/>
      <c r="J122" s="273">
        <f>BK122</f>
        <v>0</v>
      </c>
      <c r="K122" s="247"/>
      <c r="L122" s="84"/>
      <c r="M122" s="212"/>
      <c r="N122" s="213"/>
      <c r="O122" s="177"/>
      <c r="P122" s="214">
        <f>P123+P189</f>
        <v>0</v>
      </c>
      <c r="Q122" s="177"/>
      <c r="R122" s="214">
        <f>R123+R189</f>
        <v>237.54411301999997</v>
      </c>
      <c r="S122" s="177"/>
      <c r="T122" s="215">
        <f>T123+T189</f>
        <v>31.588999999999999</v>
      </c>
      <c r="U122" s="165"/>
      <c r="V122" s="165"/>
      <c r="W122" s="165"/>
      <c r="X122" s="165"/>
      <c r="Y122" s="165"/>
      <c r="Z122" s="165"/>
      <c r="AA122" s="165"/>
      <c r="AB122" s="165"/>
      <c r="AC122" s="165"/>
      <c r="AD122" s="165"/>
      <c r="AE122" s="165"/>
      <c r="AT122" s="158" t="s">
        <v>75</v>
      </c>
      <c r="AU122" s="158" t="s">
        <v>93</v>
      </c>
      <c r="BK122" s="216">
        <f>BK123+BK189</f>
        <v>0</v>
      </c>
    </row>
    <row r="123" spans="1:65" s="83" customFormat="1" ht="25.9" customHeight="1">
      <c r="B123" s="217"/>
      <c r="C123" s="274"/>
      <c r="D123" s="275" t="s">
        <v>75</v>
      </c>
      <c r="E123" s="276" t="s">
        <v>117</v>
      </c>
      <c r="F123" s="276" t="s">
        <v>118</v>
      </c>
      <c r="G123" s="274"/>
      <c r="H123" s="274"/>
      <c r="I123" s="274"/>
      <c r="J123" s="277">
        <f>BK123</f>
        <v>0</v>
      </c>
      <c r="K123" s="274"/>
      <c r="L123" s="217"/>
      <c r="M123" s="219"/>
      <c r="N123" s="220"/>
      <c r="O123" s="220"/>
      <c r="P123" s="221">
        <f>P124+P152+P160+P164+P176+P187</f>
        <v>0</v>
      </c>
      <c r="Q123" s="220"/>
      <c r="R123" s="221">
        <f>R124+R152+R160+R164+R176+R187</f>
        <v>237.54411301999997</v>
      </c>
      <c r="S123" s="220"/>
      <c r="T123" s="222">
        <f>T124+T152+T160+T164+T176+T187</f>
        <v>31.588999999999999</v>
      </c>
      <c r="AR123" s="218" t="s">
        <v>81</v>
      </c>
      <c r="AT123" s="223" t="s">
        <v>75</v>
      </c>
      <c r="AU123" s="223" t="s">
        <v>76</v>
      </c>
      <c r="AY123" s="218" t="s">
        <v>119</v>
      </c>
      <c r="BK123" s="224">
        <f>BK124+BK152+BK160+BK164+BK176+BK187</f>
        <v>0</v>
      </c>
    </row>
    <row r="124" spans="1:65" s="83" customFormat="1" ht="22.9" customHeight="1">
      <c r="B124" s="217"/>
      <c r="C124" s="274"/>
      <c r="D124" s="275" t="s">
        <v>75</v>
      </c>
      <c r="E124" s="278" t="s">
        <v>81</v>
      </c>
      <c r="F124" s="278" t="s">
        <v>120</v>
      </c>
      <c r="G124" s="274"/>
      <c r="H124" s="274"/>
      <c r="I124" s="274"/>
      <c r="J124" s="279">
        <f>BK124</f>
        <v>0</v>
      </c>
      <c r="K124" s="274"/>
      <c r="L124" s="217"/>
      <c r="M124" s="219"/>
      <c r="N124" s="220"/>
      <c r="O124" s="220"/>
      <c r="P124" s="221">
        <f>SUM(P125:P151)</f>
        <v>0</v>
      </c>
      <c r="Q124" s="220"/>
      <c r="R124" s="221">
        <f>SUM(R125:R151)</f>
        <v>2.4359999999999998E-3</v>
      </c>
      <c r="S124" s="220"/>
      <c r="T124" s="222">
        <f>SUM(T125:T151)</f>
        <v>5.5889999999999995</v>
      </c>
      <c r="AR124" s="218" t="s">
        <v>81</v>
      </c>
      <c r="AT124" s="223" t="s">
        <v>75</v>
      </c>
      <c r="AU124" s="223" t="s">
        <v>81</v>
      </c>
      <c r="AY124" s="218" t="s">
        <v>119</v>
      </c>
      <c r="BK124" s="224">
        <f>SUM(BK125:BK151)</f>
        <v>0</v>
      </c>
    </row>
    <row r="125" spans="1:65" s="147" customFormat="1" ht="24.2" customHeight="1">
      <c r="A125" s="165"/>
      <c r="B125" s="84"/>
      <c r="C125" s="141" t="s">
        <v>81</v>
      </c>
      <c r="D125" s="141" t="s">
        <v>121</v>
      </c>
      <c r="E125" s="142" t="s">
        <v>122</v>
      </c>
      <c r="F125" s="143" t="s">
        <v>123</v>
      </c>
      <c r="G125" s="144" t="s">
        <v>124</v>
      </c>
      <c r="H125" s="145">
        <v>23</v>
      </c>
      <c r="I125" s="85"/>
      <c r="J125" s="146">
        <f>ROUND(I125*H125,2)</f>
        <v>0</v>
      </c>
      <c r="K125" s="143" t="s">
        <v>125</v>
      </c>
      <c r="L125" s="84"/>
      <c r="M125" s="86" t="s">
        <v>1</v>
      </c>
      <c r="N125" s="225" t="s">
        <v>41</v>
      </c>
      <c r="O125" s="226"/>
      <c r="P125" s="227">
        <f>O125*H125</f>
        <v>0</v>
      </c>
      <c r="Q125" s="227">
        <v>0</v>
      </c>
      <c r="R125" s="227">
        <f>Q125*H125</f>
        <v>0</v>
      </c>
      <c r="S125" s="227">
        <v>0.24299999999999999</v>
      </c>
      <c r="T125" s="151">
        <f>S125*H125</f>
        <v>5.5889999999999995</v>
      </c>
      <c r="U125" s="165"/>
      <c r="V125" s="165"/>
      <c r="W125" s="165"/>
      <c r="X125" s="165"/>
      <c r="Y125" s="165"/>
      <c r="Z125" s="165"/>
      <c r="AA125" s="165"/>
      <c r="AB125" s="165"/>
      <c r="AC125" s="165"/>
      <c r="AD125" s="165"/>
      <c r="AE125" s="165"/>
      <c r="AR125" s="152" t="s">
        <v>126</v>
      </c>
      <c r="AT125" s="152" t="s">
        <v>121</v>
      </c>
      <c r="AU125" s="152" t="s">
        <v>85</v>
      </c>
      <c r="AY125" s="158" t="s">
        <v>119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58" t="s">
        <v>81</v>
      </c>
      <c r="BK125" s="228">
        <f>ROUND(I125*H125,2)</f>
        <v>0</v>
      </c>
      <c r="BL125" s="158" t="s">
        <v>126</v>
      </c>
      <c r="BM125" s="152" t="s">
        <v>127</v>
      </c>
    </row>
    <row r="126" spans="1:65" s="147" customFormat="1" ht="33" customHeight="1">
      <c r="A126" s="165"/>
      <c r="B126" s="84"/>
      <c r="C126" s="141" t="s">
        <v>85</v>
      </c>
      <c r="D126" s="141" t="s">
        <v>121</v>
      </c>
      <c r="E126" s="142" t="s">
        <v>128</v>
      </c>
      <c r="F126" s="143" t="s">
        <v>129</v>
      </c>
      <c r="G126" s="144" t="s">
        <v>130</v>
      </c>
      <c r="H126" s="145">
        <v>3.2029999999999998</v>
      </c>
      <c r="I126" s="85"/>
      <c r="J126" s="146">
        <f>ROUND(I126*H126,2)</f>
        <v>0</v>
      </c>
      <c r="K126" s="143" t="s">
        <v>125</v>
      </c>
      <c r="L126" s="84"/>
      <c r="M126" s="86" t="s">
        <v>1</v>
      </c>
      <c r="N126" s="225" t="s">
        <v>41</v>
      </c>
      <c r="O126" s="226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151">
        <f>S126*H126</f>
        <v>0</v>
      </c>
      <c r="U126" s="165"/>
      <c r="V126" s="165"/>
      <c r="W126" s="165"/>
      <c r="X126" s="165"/>
      <c r="Y126" s="165"/>
      <c r="Z126" s="165"/>
      <c r="AA126" s="165"/>
      <c r="AB126" s="165"/>
      <c r="AC126" s="165"/>
      <c r="AD126" s="165"/>
      <c r="AE126" s="165"/>
      <c r="AR126" s="152" t="s">
        <v>126</v>
      </c>
      <c r="AT126" s="152" t="s">
        <v>121</v>
      </c>
      <c r="AU126" s="152" t="s">
        <v>85</v>
      </c>
      <c r="AY126" s="158" t="s">
        <v>119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58" t="s">
        <v>81</v>
      </c>
      <c r="BK126" s="228">
        <f>ROUND(I126*H126,2)</f>
        <v>0</v>
      </c>
      <c r="BL126" s="158" t="s">
        <v>126</v>
      </c>
      <c r="BM126" s="152" t="s">
        <v>131</v>
      </c>
    </row>
    <row r="127" spans="1:65" s="87" customFormat="1">
      <c r="B127" s="229"/>
      <c r="C127" s="280"/>
      <c r="D127" s="281" t="s">
        <v>132</v>
      </c>
      <c r="E127" s="282" t="s">
        <v>1</v>
      </c>
      <c r="F127" s="283" t="s">
        <v>133</v>
      </c>
      <c r="G127" s="280"/>
      <c r="H127" s="282" t="s">
        <v>1</v>
      </c>
      <c r="J127" s="280"/>
      <c r="K127" s="280"/>
      <c r="L127" s="229"/>
      <c r="M127" s="231"/>
      <c r="N127" s="232"/>
      <c r="O127" s="232"/>
      <c r="P127" s="232"/>
      <c r="Q127" s="232"/>
      <c r="R127" s="232"/>
      <c r="S127" s="232"/>
      <c r="T127" s="233"/>
      <c r="AT127" s="230" t="s">
        <v>132</v>
      </c>
      <c r="AU127" s="230" t="s">
        <v>85</v>
      </c>
      <c r="AV127" s="87" t="s">
        <v>81</v>
      </c>
      <c r="AW127" s="87" t="s">
        <v>32</v>
      </c>
      <c r="AX127" s="87" t="s">
        <v>76</v>
      </c>
      <c r="AY127" s="230" t="s">
        <v>119</v>
      </c>
    </row>
    <row r="128" spans="1:65" s="88" customFormat="1">
      <c r="B128" s="234"/>
      <c r="C128" s="284"/>
      <c r="D128" s="281" t="s">
        <v>132</v>
      </c>
      <c r="E128" s="285" t="s">
        <v>86</v>
      </c>
      <c r="F128" s="286" t="s">
        <v>134</v>
      </c>
      <c r="G128" s="284"/>
      <c r="H128" s="287">
        <v>3.2029999999999998</v>
      </c>
      <c r="J128" s="284"/>
      <c r="K128" s="284"/>
      <c r="L128" s="234"/>
      <c r="M128" s="236"/>
      <c r="N128" s="237"/>
      <c r="O128" s="237"/>
      <c r="P128" s="237"/>
      <c r="Q128" s="237"/>
      <c r="R128" s="237"/>
      <c r="S128" s="237"/>
      <c r="T128" s="238"/>
      <c r="AT128" s="235" t="s">
        <v>132</v>
      </c>
      <c r="AU128" s="235" t="s">
        <v>85</v>
      </c>
      <c r="AV128" s="88" t="s">
        <v>85</v>
      </c>
      <c r="AW128" s="88" t="s">
        <v>32</v>
      </c>
      <c r="AX128" s="88" t="s">
        <v>81</v>
      </c>
      <c r="AY128" s="235" t="s">
        <v>119</v>
      </c>
    </row>
    <row r="129" spans="1:65" s="147" customFormat="1" ht="37.9" customHeight="1">
      <c r="A129" s="165"/>
      <c r="B129" s="84"/>
      <c r="C129" s="141" t="s">
        <v>135</v>
      </c>
      <c r="D129" s="141" t="s">
        <v>121</v>
      </c>
      <c r="E129" s="142" t="s">
        <v>136</v>
      </c>
      <c r="F129" s="143" t="s">
        <v>137</v>
      </c>
      <c r="G129" s="144" t="s">
        <v>130</v>
      </c>
      <c r="H129" s="145">
        <v>8</v>
      </c>
      <c r="I129" s="85"/>
      <c r="J129" s="146">
        <f>ROUND(I129*H129,2)</f>
        <v>0</v>
      </c>
      <c r="K129" s="143" t="s">
        <v>125</v>
      </c>
      <c r="L129" s="84"/>
      <c r="M129" s="86" t="s">
        <v>1</v>
      </c>
      <c r="N129" s="225" t="s">
        <v>41</v>
      </c>
      <c r="O129" s="226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151">
        <f>S129*H129</f>
        <v>0</v>
      </c>
      <c r="U129" s="165"/>
      <c r="V129" s="165"/>
      <c r="W129" s="165"/>
      <c r="X129" s="165"/>
      <c r="Y129" s="165"/>
      <c r="Z129" s="165"/>
      <c r="AA129" s="165"/>
      <c r="AB129" s="165"/>
      <c r="AC129" s="165"/>
      <c r="AD129" s="165"/>
      <c r="AE129" s="165"/>
      <c r="AR129" s="152" t="s">
        <v>126</v>
      </c>
      <c r="AT129" s="152" t="s">
        <v>121</v>
      </c>
      <c r="AU129" s="152" t="s">
        <v>85</v>
      </c>
      <c r="AY129" s="158" t="s">
        <v>119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58" t="s">
        <v>81</v>
      </c>
      <c r="BK129" s="228">
        <f>ROUND(I129*H129,2)</f>
        <v>0</v>
      </c>
      <c r="BL129" s="158" t="s">
        <v>126</v>
      </c>
      <c r="BM129" s="152" t="s">
        <v>138</v>
      </c>
    </row>
    <row r="130" spans="1:65" s="88" customFormat="1">
      <c r="B130" s="234"/>
      <c r="C130" s="284"/>
      <c r="D130" s="281" t="s">
        <v>132</v>
      </c>
      <c r="E130" s="285" t="s">
        <v>1</v>
      </c>
      <c r="F130" s="286" t="s">
        <v>139</v>
      </c>
      <c r="G130" s="284"/>
      <c r="H130" s="287">
        <v>8</v>
      </c>
      <c r="J130" s="284"/>
      <c r="K130" s="284"/>
      <c r="L130" s="234"/>
      <c r="M130" s="236"/>
      <c r="N130" s="237"/>
      <c r="O130" s="237"/>
      <c r="P130" s="237"/>
      <c r="Q130" s="237"/>
      <c r="R130" s="237"/>
      <c r="S130" s="237"/>
      <c r="T130" s="238"/>
      <c r="AT130" s="235" t="s">
        <v>132</v>
      </c>
      <c r="AU130" s="235" t="s">
        <v>85</v>
      </c>
      <c r="AV130" s="88" t="s">
        <v>85</v>
      </c>
      <c r="AW130" s="88" t="s">
        <v>32</v>
      </c>
      <c r="AX130" s="88" t="s">
        <v>81</v>
      </c>
      <c r="AY130" s="235" t="s">
        <v>119</v>
      </c>
    </row>
    <row r="131" spans="1:65" s="147" customFormat="1" ht="37.9" customHeight="1">
      <c r="A131" s="165"/>
      <c r="B131" s="84"/>
      <c r="C131" s="141" t="s">
        <v>126</v>
      </c>
      <c r="D131" s="141" t="s">
        <v>121</v>
      </c>
      <c r="E131" s="142" t="s">
        <v>136</v>
      </c>
      <c r="F131" s="143" t="s">
        <v>137</v>
      </c>
      <c r="G131" s="144" t="s">
        <v>130</v>
      </c>
      <c r="H131" s="145">
        <v>3.2029999999999998</v>
      </c>
      <c r="I131" s="85"/>
      <c r="J131" s="146">
        <f>ROUND(I131*H131,2)</f>
        <v>0</v>
      </c>
      <c r="K131" s="143" t="s">
        <v>125</v>
      </c>
      <c r="L131" s="84"/>
      <c r="M131" s="86" t="s">
        <v>1</v>
      </c>
      <c r="N131" s="225" t="s">
        <v>41</v>
      </c>
      <c r="O131" s="226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151">
        <f>S131*H131</f>
        <v>0</v>
      </c>
      <c r="U131" s="165"/>
      <c r="V131" s="165"/>
      <c r="W131" s="165"/>
      <c r="X131" s="165"/>
      <c r="Y131" s="165"/>
      <c r="Z131" s="165"/>
      <c r="AA131" s="165"/>
      <c r="AB131" s="165"/>
      <c r="AC131" s="165"/>
      <c r="AD131" s="165"/>
      <c r="AE131" s="165"/>
      <c r="AR131" s="152" t="s">
        <v>126</v>
      </c>
      <c r="AT131" s="152" t="s">
        <v>121</v>
      </c>
      <c r="AU131" s="152" t="s">
        <v>85</v>
      </c>
      <c r="AY131" s="158" t="s">
        <v>119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58" t="s">
        <v>81</v>
      </c>
      <c r="BK131" s="228">
        <f>ROUND(I131*H131,2)</f>
        <v>0</v>
      </c>
      <c r="BL131" s="158" t="s">
        <v>126</v>
      </c>
      <c r="BM131" s="152" t="s">
        <v>140</v>
      </c>
    </row>
    <row r="132" spans="1:65" s="88" customFormat="1">
      <c r="B132" s="234"/>
      <c r="C132" s="284"/>
      <c r="D132" s="281" t="s">
        <v>132</v>
      </c>
      <c r="E132" s="285" t="s">
        <v>1</v>
      </c>
      <c r="F132" s="286" t="s">
        <v>86</v>
      </c>
      <c r="G132" s="284"/>
      <c r="H132" s="287">
        <v>3.2029999999999998</v>
      </c>
      <c r="J132" s="284"/>
      <c r="K132" s="284"/>
      <c r="L132" s="234"/>
      <c r="M132" s="236"/>
      <c r="N132" s="237"/>
      <c r="O132" s="237"/>
      <c r="P132" s="237"/>
      <c r="Q132" s="237"/>
      <c r="R132" s="237"/>
      <c r="S132" s="237"/>
      <c r="T132" s="238"/>
      <c r="AT132" s="235" t="s">
        <v>132</v>
      </c>
      <c r="AU132" s="235" t="s">
        <v>85</v>
      </c>
      <c r="AV132" s="88" t="s">
        <v>85</v>
      </c>
      <c r="AW132" s="88" t="s">
        <v>32</v>
      </c>
      <c r="AX132" s="88" t="s">
        <v>81</v>
      </c>
      <c r="AY132" s="235" t="s">
        <v>119</v>
      </c>
    </row>
    <row r="133" spans="1:65" s="147" customFormat="1" ht="37.9" customHeight="1">
      <c r="A133" s="165"/>
      <c r="B133" s="84"/>
      <c r="C133" s="141" t="s">
        <v>141</v>
      </c>
      <c r="D133" s="141" t="s">
        <v>121</v>
      </c>
      <c r="E133" s="142" t="s">
        <v>142</v>
      </c>
      <c r="F133" s="143" t="s">
        <v>143</v>
      </c>
      <c r="G133" s="144" t="s">
        <v>130</v>
      </c>
      <c r="H133" s="145">
        <v>32.03</v>
      </c>
      <c r="I133" s="85"/>
      <c r="J133" s="146">
        <f>ROUND(I133*H133,2)</f>
        <v>0</v>
      </c>
      <c r="K133" s="143" t="s">
        <v>125</v>
      </c>
      <c r="L133" s="84"/>
      <c r="M133" s="86" t="s">
        <v>1</v>
      </c>
      <c r="N133" s="225" t="s">
        <v>41</v>
      </c>
      <c r="O133" s="226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151">
        <f>S133*H133</f>
        <v>0</v>
      </c>
      <c r="U133" s="165"/>
      <c r="V133" s="165"/>
      <c r="W133" s="165"/>
      <c r="X133" s="165"/>
      <c r="Y133" s="165"/>
      <c r="Z133" s="165"/>
      <c r="AA133" s="165"/>
      <c r="AB133" s="165"/>
      <c r="AC133" s="165"/>
      <c r="AD133" s="165"/>
      <c r="AE133" s="165"/>
      <c r="AR133" s="152" t="s">
        <v>126</v>
      </c>
      <c r="AT133" s="152" t="s">
        <v>121</v>
      </c>
      <c r="AU133" s="152" t="s">
        <v>85</v>
      </c>
      <c r="AY133" s="158" t="s">
        <v>119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58" t="s">
        <v>81</v>
      </c>
      <c r="BK133" s="228">
        <f>ROUND(I133*H133,2)</f>
        <v>0</v>
      </c>
      <c r="BL133" s="158" t="s">
        <v>126</v>
      </c>
      <c r="BM133" s="152" t="s">
        <v>144</v>
      </c>
    </row>
    <row r="134" spans="1:65" s="88" customFormat="1">
      <c r="B134" s="234"/>
      <c r="C134" s="284"/>
      <c r="D134" s="281" t="s">
        <v>132</v>
      </c>
      <c r="E134" s="285" t="s">
        <v>1</v>
      </c>
      <c r="F134" s="286" t="s">
        <v>145</v>
      </c>
      <c r="G134" s="284"/>
      <c r="H134" s="287">
        <v>32.03</v>
      </c>
      <c r="J134" s="284"/>
      <c r="K134" s="284"/>
      <c r="L134" s="234"/>
      <c r="M134" s="236"/>
      <c r="N134" s="237"/>
      <c r="O134" s="237"/>
      <c r="P134" s="237"/>
      <c r="Q134" s="237"/>
      <c r="R134" s="237"/>
      <c r="S134" s="237"/>
      <c r="T134" s="238"/>
      <c r="AT134" s="235" t="s">
        <v>132</v>
      </c>
      <c r="AU134" s="235" t="s">
        <v>85</v>
      </c>
      <c r="AV134" s="88" t="s">
        <v>85</v>
      </c>
      <c r="AW134" s="88" t="s">
        <v>32</v>
      </c>
      <c r="AX134" s="88" t="s">
        <v>81</v>
      </c>
      <c r="AY134" s="235" t="s">
        <v>119</v>
      </c>
    </row>
    <row r="135" spans="1:65" s="147" customFormat="1" ht="24.2" customHeight="1">
      <c r="A135" s="165"/>
      <c r="B135" s="84"/>
      <c r="C135" s="141" t="s">
        <v>146</v>
      </c>
      <c r="D135" s="141" t="s">
        <v>121</v>
      </c>
      <c r="E135" s="142" t="s">
        <v>147</v>
      </c>
      <c r="F135" s="143" t="s">
        <v>148</v>
      </c>
      <c r="G135" s="144" t="s">
        <v>130</v>
      </c>
      <c r="H135" s="145">
        <v>8</v>
      </c>
      <c r="I135" s="85"/>
      <c r="J135" s="146">
        <f>ROUND(I135*H135,2)</f>
        <v>0</v>
      </c>
      <c r="K135" s="143" t="s">
        <v>125</v>
      </c>
      <c r="L135" s="84"/>
      <c r="M135" s="86" t="s">
        <v>1</v>
      </c>
      <c r="N135" s="225" t="s">
        <v>41</v>
      </c>
      <c r="O135" s="226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151">
        <f>S135*H135</f>
        <v>0</v>
      </c>
      <c r="U135" s="165"/>
      <c r="V135" s="165"/>
      <c r="W135" s="165"/>
      <c r="X135" s="165"/>
      <c r="Y135" s="165"/>
      <c r="Z135" s="165"/>
      <c r="AA135" s="165"/>
      <c r="AB135" s="165"/>
      <c r="AC135" s="165"/>
      <c r="AD135" s="165"/>
      <c r="AE135" s="165"/>
      <c r="AR135" s="152" t="s">
        <v>126</v>
      </c>
      <c r="AT135" s="152" t="s">
        <v>121</v>
      </c>
      <c r="AU135" s="152" t="s">
        <v>85</v>
      </c>
      <c r="AY135" s="158" t="s">
        <v>119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58" t="s">
        <v>81</v>
      </c>
      <c r="BK135" s="228">
        <f>ROUND(I135*H135,2)</f>
        <v>0</v>
      </c>
      <c r="BL135" s="158" t="s">
        <v>126</v>
      </c>
      <c r="BM135" s="152" t="s">
        <v>149</v>
      </c>
    </row>
    <row r="136" spans="1:65" s="88" customFormat="1">
      <c r="B136" s="234"/>
      <c r="C136" s="284"/>
      <c r="D136" s="281" t="s">
        <v>132</v>
      </c>
      <c r="E136" s="285" t="s">
        <v>1</v>
      </c>
      <c r="F136" s="286" t="s">
        <v>150</v>
      </c>
      <c r="G136" s="284"/>
      <c r="H136" s="287">
        <v>8</v>
      </c>
      <c r="J136" s="284"/>
      <c r="K136" s="284"/>
      <c r="L136" s="234"/>
      <c r="M136" s="236"/>
      <c r="N136" s="237"/>
      <c r="O136" s="237"/>
      <c r="P136" s="237"/>
      <c r="Q136" s="237"/>
      <c r="R136" s="237"/>
      <c r="S136" s="237"/>
      <c r="T136" s="238"/>
      <c r="AT136" s="235" t="s">
        <v>132</v>
      </c>
      <c r="AU136" s="235" t="s">
        <v>85</v>
      </c>
      <c r="AV136" s="88" t="s">
        <v>85</v>
      </c>
      <c r="AW136" s="88" t="s">
        <v>32</v>
      </c>
      <c r="AX136" s="88" t="s">
        <v>81</v>
      </c>
      <c r="AY136" s="235" t="s">
        <v>119</v>
      </c>
    </row>
    <row r="137" spans="1:65" s="147" customFormat="1" ht="16.5" customHeight="1">
      <c r="A137" s="165"/>
      <c r="B137" s="84"/>
      <c r="C137" s="141" t="s">
        <v>151</v>
      </c>
      <c r="D137" s="141" t="s">
        <v>121</v>
      </c>
      <c r="E137" s="142" t="s">
        <v>152</v>
      </c>
      <c r="F137" s="143" t="s">
        <v>153</v>
      </c>
      <c r="G137" s="144" t="s">
        <v>130</v>
      </c>
      <c r="H137" s="145">
        <v>3.2029999999999998</v>
      </c>
      <c r="I137" s="85"/>
      <c r="J137" s="146">
        <f>ROUND(I137*H137,2)</f>
        <v>0</v>
      </c>
      <c r="K137" s="143" t="s">
        <v>125</v>
      </c>
      <c r="L137" s="84"/>
      <c r="M137" s="86" t="s">
        <v>1</v>
      </c>
      <c r="N137" s="225" t="s">
        <v>41</v>
      </c>
      <c r="O137" s="226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151">
        <f>S137*H137</f>
        <v>0</v>
      </c>
      <c r="U137" s="165"/>
      <c r="V137" s="165"/>
      <c r="W137" s="165"/>
      <c r="X137" s="165"/>
      <c r="Y137" s="165"/>
      <c r="Z137" s="165"/>
      <c r="AA137" s="165"/>
      <c r="AB137" s="165"/>
      <c r="AC137" s="165"/>
      <c r="AD137" s="165"/>
      <c r="AE137" s="165"/>
      <c r="AR137" s="152" t="s">
        <v>126</v>
      </c>
      <c r="AT137" s="152" t="s">
        <v>121</v>
      </c>
      <c r="AU137" s="152" t="s">
        <v>85</v>
      </c>
      <c r="AY137" s="158" t="s">
        <v>119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58" t="s">
        <v>81</v>
      </c>
      <c r="BK137" s="228">
        <f>ROUND(I137*H137,2)</f>
        <v>0</v>
      </c>
      <c r="BL137" s="158" t="s">
        <v>126</v>
      </c>
      <c r="BM137" s="152" t="s">
        <v>154</v>
      </c>
    </row>
    <row r="138" spans="1:65" s="88" customFormat="1">
      <c r="B138" s="234"/>
      <c r="C138" s="284"/>
      <c r="D138" s="281" t="s">
        <v>132</v>
      </c>
      <c r="E138" s="285" t="s">
        <v>1</v>
      </c>
      <c r="F138" s="286" t="s">
        <v>86</v>
      </c>
      <c r="G138" s="284"/>
      <c r="H138" s="287">
        <v>3.2029999999999998</v>
      </c>
      <c r="J138" s="284"/>
      <c r="K138" s="284"/>
      <c r="L138" s="234"/>
      <c r="M138" s="236"/>
      <c r="N138" s="237"/>
      <c r="O138" s="237"/>
      <c r="P138" s="237"/>
      <c r="Q138" s="237"/>
      <c r="R138" s="237"/>
      <c r="S138" s="237"/>
      <c r="T138" s="238"/>
      <c r="AT138" s="235" t="s">
        <v>132</v>
      </c>
      <c r="AU138" s="235" t="s">
        <v>85</v>
      </c>
      <c r="AV138" s="88" t="s">
        <v>85</v>
      </c>
      <c r="AW138" s="88" t="s">
        <v>32</v>
      </c>
      <c r="AX138" s="88" t="s">
        <v>81</v>
      </c>
      <c r="AY138" s="235" t="s">
        <v>119</v>
      </c>
    </row>
    <row r="139" spans="1:65" s="147" customFormat="1" ht="33" customHeight="1">
      <c r="A139" s="165"/>
      <c r="B139" s="84"/>
      <c r="C139" s="141" t="s">
        <v>155</v>
      </c>
      <c r="D139" s="141" t="s">
        <v>121</v>
      </c>
      <c r="E139" s="142" t="s">
        <v>156</v>
      </c>
      <c r="F139" s="143" t="s">
        <v>157</v>
      </c>
      <c r="G139" s="144" t="s">
        <v>158</v>
      </c>
      <c r="H139" s="145">
        <v>6.4059999999999997</v>
      </c>
      <c r="I139" s="85"/>
      <c r="J139" s="146">
        <f>ROUND(I139*H139,2)</f>
        <v>0</v>
      </c>
      <c r="K139" s="143" t="s">
        <v>125</v>
      </c>
      <c r="L139" s="84"/>
      <c r="M139" s="86" t="s">
        <v>1</v>
      </c>
      <c r="N139" s="225" t="s">
        <v>41</v>
      </c>
      <c r="O139" s="226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151">
        <f>S139*H139</f>
        <v>0</v>
      </c>
      <c r="U139" s="165"/>
      <c r="V139" s="165"/>
      <c r="W139" s="165"/>
      <c r="X139" s="165"/>
      <c r="Y139" s="165"/>
      <c r="Z139" s="165"/>
      <c r="AA139" s="165"/>
      <c r="AB139" s="165"/>
      <c r="AC139" s="165"/>
      <c r="AD139" s="165"/>
      <c r="AE139" s="165"/>
      <c r="AR139" s="152" t="s">
        <v>126</v>
      </c>
      <c r="AT139" s="152" t="s">
        <v>121</v>
      </c>
      <c r="AU139" s="152" t="s">
        <v>85</v>
      </c>
      <c r="AY139" s="158" t="s">
        <v>119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58" t="s">
        <v>81</v>
      </c>
      <c r="BK139" s="228">
        <f>ROUND(I139*H139,2)</f>
        <v>0</v>
      </c>
      <c r="BL139" s="158" t="s">
        <v>126</v>
      </c>
      <c r="BM139" s="152" t="s">
        <v>159</v>
      </c>
    </row>
    <row r="140" spans="1:65" s="88" customFormat="1">
      <c r="B140" s="234"/>
      <c r="C140" s="284"/>
      <c r="D140" s="281" t="s">
        <v>132</v>
      </c>
      <c r="E140" s="285" t="s">
        <v>1</v>
      </c>
      <c r="F140" s="286" t="s">
        <v>160</v>
      </c>
      <c r="G140" s="284"/>
      <c r="H140" s="287">
        <v>6.4059999999999997</v>
      </c>
      <c r="J140" s="284"/>
      <c r="K140" s="284"/>
      <c r="L140" s="234"/>
      <c r="M140" s="236"/>
      <c r="N140" s="237"/>
      <c r="O140" s="237"/>
      <c r="P140" s="237"/>
      <c r="Q140" s="237"/>
      <c r="R140" s="237"/>
      <c r="S140" s="237"/>
      <c r="T140" s="238"/>
      <c r="AT140" s="235" t="s">
        <v>132</v>
      </c>
      <c r="AU140" s="235" t="s">
        <v>85</v>
      </c>
      <c r="AV140" s="88" t="s">
        <v>85</v>
      </c>
      <c r="AW140" s="88" t="s">
        <v>32</v>
      </c>
      <c r="AX140" s="88" t="s">
        <v>81</v>
      </c>
      <c r="AY140" s="235" t="s">
        <v>119</v>
      </c>
    </row>
    <row r="141" spans="1:65" s="147" customFormat="1" ht="24.2" customHeight="1">
      <c r="A141" s="165"/>
      <c r="B141" s="84"/>
      <c r="C141" s="141" t="s">
        <v>161</v>
      </c>
      <c r="D141" s="141" t="s">
        <v>121</v>
      </c>
      <c r="E141" s="142" t="s">
        <v>162</v>
      </c>
      <c r="F141" s="143" t="s">
        <v>163</v>
      </c>
      <c r="G141" s="144" t="s">
        <v>124</v>
      </c>
      <c r="H141" s="145">
        <v>80</v>
      </c>
      <c r="I141" s="85"/>
      <c r="J141" s="146">
        <f>ROUND(I141*H141,2)</f>
        <v>0</v>
      </c>
      <c r="K141" s="143" t="s">
        <v>125</v>
      </c>
      <c r="L141" s="84"/>
      <c r="M141" s="86" t="s">
        <v>1</v>
      </c>
      <c r="N141" s="225" t="s">
        <v>41</v>
      </c>
      <c r="O141" s="226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151">
        <f>S141*H141</f>
        <v>0</v>
      </c>
      <c r="U141" s="165"/>
      <c r="V141" s="165"/>
      <c r="W141" s="165"/>
      <c r="X141" s="165"/>
      <c r="Y141" s="165"/>
      <c r="Z141" s="165"/>
      <c r="AA141" s="165"/>
      <c r="AB141" s="165"/>
      <c r="AC141" s="165"/>
      <c r="AD141" s="165"/>
      <c r="AE141" s="165"/>
      <c r="AR141" s="152" t="s">
        <v>126</v>
      </c>
      <c r="AT141" s="152" t="s">
        <v>121</v>
      </c>
      <c r="AU141" s="152" t="s">
        <v>85</v>
      </c>
      <c r="AY141" s="158" t="s">
        <v>119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58" t="s">
        <v>81</v>
      </c>
      <c r="BK141" s="228">
        <f>ROUND(I141*H141,2)</f>
        <v>0</v>
      </c>
      <c r="BL141" s="158" t="s">
        <v>126</v>
      </c>
      <c r="BM141" s="152" t="s">
        <v>164</v>
      </c>
    </row>
    <row r="142" spans="1:65" s="88" customFormat="1">
      <c r="B142" s="234"/>
      <c r="C142" s="284"/>
      <c r="D142" s="281" t="s">
        <v>132</v>
      </c>
      <c r="E142" s="285" t="s">
        <v>1</v>
      </c>
      <c r="F142" s="286" t="s">
        <v>83</v>
      </c>
      <c r="G142" s="284"/>
      <c r="H142" s="287">
        <v>80</v>
      </c>
      <c r="J142" s="284"/>
      <c r="K142" s="284"/>
      <c r="L142" s="234"/>
      <c r="M142" s="236"/>
      <c r="N142" s="237"/>
      <c r="O142" s="237"/>
      <c r="P142" s="237"/>
      <c r="Q142" s="237"/>
      <c r="R142" s="237"/>
      <c r="S142" s="237"/>
      <c r="T142" s="238"/>
      <c r="AT142" s="235" t="s">
        <v>132</v>
      </c>
      <c r="AU142" s="235" t="s">
        <v>85</v>
      </c>
      <c r="AV142" s="88" t="s">
        <v>85</v>
      </c>
      <c r="AW142" s="88" t="s">
        <v>32</v>
      </c>
      <c r="AX142" s="88" t="s">
        <v>81</v>
      </c>
      <c r="AY142" s="235" t="s">
        <v>119</v>
      </c>
    </row>
    <row r="143" spans="1:65" s="147" customFormat="1" ht="24.2" customHeight="1">
      <c r="A143" s="165"/>
      <c r="B143" s="84"/>
      <c r="C143" s="141" t="s">
        <v>165</v>
      </c>
      <c r="D143" s="141" t="s">
        <v>121</v>
      </c>
      <c r="E143" s="142" t="s">
        <v>166</v>
      </c>
      <c r="F143" s="143" t="s">
        <v>167</v>
      </c>
      <c r="G143" s="144" t="s">
        <v>124</v>
      </c>
      <c r="H143" s="145">
        <v>80</v>
      </c>
      <c r="I143" s="85"/>
      <c r="J143" s="146">
        <f>ROUND(I143*H143,2)</f>
        <v>0</v>
      </c>
      <c r="K143" s="143" t="s">
        <v>125</v>
      </c>
      <c r="L143" s="84"/>
      <c r="M143" s="86" t="s">
        <v>1</v>
      </c>
      <c r="N143" s="225" t="s">
        <v>41</v>
      </c>
      <c r="O143" s="226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151">
        <f>S143*H143</f>
        <v>0</v>
      </c>
      <c r="U143" s="165"/>
      <c r="V143" s="165"/>
      <c r="W143" s="165"/>
      <c r="X143" s="165"/>
      <c r="Y143" s="165"/>
      <c r="Z143" s="165"/>
      <c r="AA143" s="165"/>
      <c r="AB143" s="165"/>
      <c r="AC143" s="165"/>
      <c r="AD143" s="165"/>
      <c r="AE143" s="165"/>
      <c r="AR143" s="152" t="s">
        <v>126</v>
      </c>
      <c r="AT143" s="152" t="s">
        <v>121</v>
      </c>
      <c r="AU143" s="152" t="s">
        <v>85</v>
      </c>
      <c r="AY143" s="158" t="s">
        <v>119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58" t="s">
        <v>81</v>
      </c>
      <c r="BK143" s="228">
        <f>ROUND(I143*H143,2)</f>
        <v>0</v>
      </c>
      <c r="BL143" s="158" t="s">
        <v>126</v>
      </c>
      <c r="BM143" s="152" t="s">
        <v>168</v>
      </c>
    </row>
    <row r="144" spans="1:65" s="88" customFormat="1">
      <c r="B144" s="234"/>
      <c r="C144" s="284"/>
      <c r="D144" s="281" t="s">
        <v>132</v>
      </c>
      <c r="E144" s="285" t="s">
        <v>83</v>
      </c>
      <c r="F144" s="286" t="s">
        <v>169</v>
      </c>
      <c r="G144" s="284"/>
      <c r="H144" s="287">
        <v>80</v>
      </c>
      <c r="J144" s="284"/>
      <c r="K144" s="284"/>
      <c r="L144" s="234"/>
      <c r="M144" s="236"/>
      <c r="N144" s="237"/>
      <c r="O144" s="237"/>
      <c r="P144" s="237"/>
      <c r="Q144" s="237"/>
      <c r="R144" s="237"/>
      <c r="S144" s="237"/>
      <c r="T144" s="238"/>
      <c r="AT144" s="235" t="s">
        <v>132</v>
      </c>
      <c r="AU144" s="235" t="s">
        <v>85</v>
      </c>
      <c r="AV144" s="88" t="s">
        <v>85</v>
      </c>
      <c r="AW144" s="88" t="s">
        <v>32</v>
      </c>
      <c r="AX144" s="88" t="s">
        <v>81</v>
      </c>
      <c r="AY144" s="235" t="s">
        <v>119</v>
      </c>
    </row>
    <row r="145" spans="1:65" s="147" customFormat="1" ht="16.5" customHeight="1">
      <c r="A145" s="165"/>
      <c r="B145" s="84"/>
      <c r="C145" s="288" t="s">
        <v>170</v>
      </c>
      <c r="D145" s="288" t="s">
        <v>171</v>
      </c>
      <c r="E145" s="289" t="s">
        <v>172</v>
      </c>
      <c r="F145" s="290" t="s">
        <v>173</v>
      </c>
      <c r="G145" s="291" t="s">
        <v>174</v>
      </c>
      <c r="H145" s="292">
        <v>2.4359999999999999</v>
      </c>
      <c r="I145" s="89"/>
      <c r="J145" s="293">
        <f>ROUND(I145*H145,2)</f>
        <v>0</v>
      </c>
      <c r="K145" s="290" t="s">
        <v>125</v>
      </c>
      <c r="L145" s="239"/>
      <c r="M145" s="90" t="s">
        <v>1</v>
      </c>
      <c r="N145" s="240" t="s">
        <v>41</v>
      </c>
      <c r="O145" s="226"/>
      <c r="P145" s="227">
        <f>O145*H145</f>
        <v>0</v>
      </c>
      <c r="Q145" s="227">
        <v>1E-3</v>
      </c>
      <c r="R145" s="227">
        <f>Q145*H145</f>
        <v>2.4359999999999998E-3</v>
      </c>
      <c r="S145" s="227">
        <v>0</v>
      </c>
      <c r="T145" s="151">
        <f>S145*H145</f>
        <v>0</v>
      </c>
      <c r="U145" s="165"/>
      <c r="V145" s="165"/>
      <c r="W145" s="165"/>
      <c r="X145" s="165"/>
      <c r="Y145" s="165"/>
      <c r="Z145" s="165"/>
      <c r="AA145" s="165"/>
      <c r="AB145" s="165"/>
      <c r="AC145" s="165"/>
      <c r="AD145" s="165"/>
      <c r="AE145" s="165"/>
      <c r="AR145" s="152" t="s">
        <v>155</v>
      </c>
      <c r="AT145" s="152" t="s">
        <v>171</v>
      </c>
      <c r="AU145" s="152" t="s">
        <v>85</v>
      </c>
      <c r="AY145" s="158" t="s">
        <v>119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58" t="s">
        <v>81</v>
      </c>
      <c r="BK145" s="228">
        <f>ROUND(I145*H145,2)</f>
        <v>0</v>
      </c>
      <c r="BL145" s="158" t="s">
        <v>126</v>
      </c>
      <c r="BM145" s="152" t="s">
        <v>175</v>
      </c>
    </row>
    <row r="146" spans="1:65" s="147" customFormat="1" ht="21.75" customHeight="1">
      <c r="A146" s="165"/>
      <c r="B146" s="84"/>
      <c r="C146" s="141" t="s">
        <v>176</v>
      </c>
      <c r="D146" s="141" t="s">
        <v>121</v>
      </c>
      <c r="E146" s="142" t="s">
        <v>177</v>
      </c>
      <c r="F146" s="143" t="s">
        <v>178</v>
      </c>
      <c r="G146" s="144" t="s">
        <v>124</v>
      </c>
      <c r="H146" s="145">
        <v>80</v>
      </c>
      <c r="I146" s="85"/>
      <c r="J146" s="146">
        <f>ROUND(I146*H146,2)</f>
        <v>0</v>
      </c>
      <c r="K146" s="143" t="s">
        <v>125</v>
      </c>
      <c r="L146" s="84"/>
      <c r="M146" s="86" t="s">
        <v>1</v>
      </c>
      <c r="N146" s="225" t="s">
        <v>41</v>
      </c>
      <c r="O146" s="226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151">
        <f>S146*H146</f>
        <v>0</v>
      </c>
      <c r="U146" s="165"/>
      <c r="V146" s="165"/>
      <c r="W146" s="165"/>
      <c r="X146" s="165"/>
      <c r="Y146" s="165"/>
      <c r="Z146" s="165"/>
      <c r="AA146" s="165"/>
      <c r="AB146" s="165"/>
      <c r="AC146" s="165"/>
      <c r="AD146" s="165"/>
      <c r="AE146" s="165"/>
      <c r="AR146" s="152" t="s">
        <v>126</v>
      </c>
      <c r="AT146" s="152" t="s">
        <v>121</v>
      </c>
      <c r="AU146" s="152" t="s">
        <v>85</v>
      </c>
      <c r="AY146" s="158" t="s">
        <v>119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58" t="s">
        <v>81</v>
      </c>
      <c r="BK146" s="228">
        <f>ROUND(I146*H146,2)</f>
        <v>0</v>
      </c>
      <c r="BL146" s="158" t="s">
        <v>126</v>
      </c>
      <c r="BM146" s="152" t="s">
        <v>179</v>
      </c>
    </row>
    <row r="147" spans="1:65" s="88" customFormat="1">
      <c r="B147" s="234"/>
      <c r="C147" s="284"/>
      <c r="D147" s="281" t="s">
        <v>132</v>
      </c>
      <c r="E147" s="285" t="s">
        <v>1</v>
      </c>
      <c r="F147" s="286" t="s">
        <v>83</v>
      </c>
      <c r="G147" s="284"/>
      <c r="H147" s="287">
        <v>80</v>
      </c>
      <c r="J147" s="284"/>
      <c r="K147" s="284"/>
      <c r="L147" s="234"/>
      <c r="M147" s="236"/>
      <c r="N147" s="237"/>
      <c r="O147" s="237"/>
      <c r="P147" s="237"/>
      <c r="Q147" s="237"/>
      <c r="R147" s="237"/>
      <c r="S147" s="237"/>
      <c r="T147" s="238"/>
      <c r="AT147" s="235" t="s">
        <v>132</v>
      </c>
      <c r="AU147" s="235" t="s">
        <v>85</v>
      </c>
      <c r="AV147" s="88" t="s">
        <v>85</v>
      </c>
      <c r="AW147" s="88" t="s">
        <v>32</v>
      </c>
      <c r="AX147" s="88" t="s">
        <v>81</v>
      </c>
      <c r="AY147" s="235" t="s">
        <v>119</v>
      </c>
    </row>
    <row r="148" spans="1:65" s="147" customFormat="1" ht="16.5" customHeight="1">
      <c r="A148" s="165"/>
      <c r="B148" s="84"/>
      <c r="C148" s="141" t="s">
        <v>180</v>
      </c>
      <c r="D148" s="141" t="s">
        <v>121</v>
      </c>
      <c r="E148" s="142" t="s">
        <v>181</v>
      </c>
      <c r="F148" s="143" t="s">
        <v>182</v>
      </c>
      <c r="G148" s="144" t="s">
        <v>124</v>
      </c>
      <c r="H148" s="145">
        <v>80</v>
      </c>
      <c r="I148" s="85"/>
      <c r="J148" s="146">
        <f>ROUND(I148*H148,2)</f>
        <v>0</v>
      </c>
      <c r="K148" s="143" t="s">
        <v>125</v>
      </c>
      <c r="L148" s="84"/>
      <c r="M148" s="86" t="s">
        <v>1</v>
      </c>
      <c r="N148" s="225" t="s">
        <v>41</v>
      </c>
      <c r="O148" s="226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151">
        <f>S148*H148</f>
        <v>0</v>
      </c>
      <c r="U148" s="165"/>
      <c r="V148" s="165"/>
      <c r="W148" s="165"/>
      <c r="X148" s="165"/>
      <c r="Y148" s="165"/>
      <c r="Z148" s="165"/>
      <c r="AA148" s="165"/>
      <c r="AB148" s="165"/>
      <c r="AC148" s="165"/>
      <c r="AD148" s="165"/>
      <c r="AE148" s="165"/>
      <c r="AR148" s="152" t="s">
        <v>126</v>
      </c>
      <c r="AT148" s="152" t="s">
        <v>121</v>
      </c>
      <c r="AU148" s="152" t="s">
        <v>85</v>
      </c>
      <c r="AY148" s="158" t="s">
        <v>119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58" t="s">
        <v>81</v>
      </c>
      <c r="BK148" s="228">
        <f>ROUND(I148*H148,2)</f>
        <v>0</v>
      </c>
      <c r="BL148" s="158" t="s">
        <v>126</v>
      </c>
      <c r="BM148" s="152" t="s">
        <v>183</v>
      </c>
    </row>
    <row r="149" spans="1:65" s="88" customFormat="1">
      <c r="B149" s="234"/>
      <c r="C149" s="284"/>
      <c r="D149" s="281" t="s">
        <v>132</v>
      </c>
      <c r="E149" s="285" t="s">
        <v>1</v>
      </c>
      <c r="F149" s="286" t="s">
        <v>83</v>
      </c>
      <c r="G149" s="284"/>
      <c r="H149" s="287">
        <v>80</v>
      </c>
      <c r="J149" s="284"/>
      <c r="K149" s="284"/>
      <c r="L149" s="234"/>
      <c r="M149" s="236"/>
      <c r="N149" s="237"/>
      <c r="O149" s="237"/>
      <c r="P149" s="237"/>
      <c r="Q149" s="237"/>
      <c r="R149" s="237"/>
      <c r="S149" s="237"/>
      <c r="T149" s="238"/>
      <c r="AT149" s="235" t="s">
        <v>132</v>
      </c>
      <c r="AU149" s="235" t="s">
        <v>85</v>
      </c>
      <c r="AV149" s="88" t="s">
        <v>85</v>
      </c>
      <c r="AW149" s="88" t="s">
        <v>32</v>
      </c>
      <c r="AX149" s="88" t="s">
        <v>81</v>
      </c>
      <c r="AY149" s="235" t="s">
        <v>119</v>
      </c>
    </row>
    <row r="150" spans="1:65" s="147" customFormat="1" ht="16.5" customHeight="1">
      <c r="A150" s="165"/>
      <c r="B150" s="84"/>
      <c r="C150" s="141" t="s">
        <v>184</v>
      </c>
      <c r="D150" s="141" t="s">
        <v>121</v>
      </c>
      <c r="E150" s="142" t="s">
        <v>185</v>
      </c>
      <c r="F150" s="143" t="s">
        <v>186</v>
      </c>
      <c r="G150" s="144" t="s">
        <v>124</v>
      </c>
      <c r="H150" s="145">
        <v>80</v>
      </c>
      <c r="I150" s="85"/>
      <c r="J150" s="146">
        <f>ROUND(I150*H150,2)</f>
        <v>0</v>
      </c>
      <c r="K150" s="143" t="s">
        <v>125</v>
      </c>
      <c r="L150" s="84"/>
      <c r="M150" s="86" t="s">
        <v>1</v>
      </c>
      <c r="N150" s="225" t="s">
        <v>41</v>
      </c>
      <c r="O150" s="226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151">
        <f>S150*H150</f>
        <v>0</v>
      </c>
      <c r="U150" s="165"/>
      <c r="V150" s="165"/>
      <c r="W150" s="165"/>
      <c r="X150" s="165"/>
      <c r="Y150" s="165"/>
      <c r="Z150" s="165"/>
      <c r="AA150" s="165"/>
      <c r="AB150" s="165"/>
      <c r="AC150" s="165"/>
      <c r="AD150" s="165"/>
      <c r="AE150" s="165"/>
      <c r="AR150" s="152" t="s">
        <v>126</v>
      </c>
      <c r="AT150" s="152" t="s">
        <v>121</v>
      </c>
      <c r="AU150" s="152" t="s">
        <v>85</v>
      </c>
      <c r="AY150" s="158" t="s">
        <v>119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58" t="s">
        <v>81</v>
      </c>
      <c r="BK150" s="228">
        <f>ROUND(I150*H150,2)</f>
        <v>0</v>
      </c>
      <c r="BL150" s="158" t="s">
        <v>126</v>
      </c>
      <c r="BM150" s="152" t="s">
        <v>187</v>
      </c>
    </row>
    <row r="151" spans="1:65" s="88" customFormat="1">
      <c r="B151" s="234"/>
      <c r="C151" s="284"/>
      <c r="D151" s="281" t="s">
        <v>132</v>
      </c>
      <c r="E151" s="285" t="s">
        <v>1</v>
      </c>
      <c r="F151" s="286" t="s">
        <v>83</v>
      </c>
      <c r="G151" s="284"/>
      <c r="H151" s="287">
        <v>80</v>
      </c>
      <c r="J151" s="284"/>
      <c r="K151" s="284"/>
      <c r="L151" s="234"/>
      <c r="M151" s="236"/>
      <c r="N151" s="237"/>
      <c r="O151" s="237"/>
      <c r="P151" s="237"/>
      <c r="Q151" s="237"/>
      <c r="R151" s="237"/>
      <c r="S151" s="237"/>
      <c r="T151" s="238"/>
      <c r="AT151" s="235" t="s">
        <v>132</v>
      </c>
      <c r="AU151" s="235" t="s">
        <v>85</v>
      </c>
      <c r="AV151" s="88" t="s">
        <v>85</v>
      </c>
      <c r="AW151" s="88" t="s">
        <v>32</v>
      </c>
      <c r="AX151" s="88" t="s">
        <v>81</v>
      </c>
      <c r="AY151" s="235" t="s">
        <v>119</v>
      </c>
    </row>
    <row r="152" spans="1:65" s="83" customFormat="1" ht="22.9" customHeight="1">
      <c r="B152" s="217"/>
      <c r="C152" s="274"/>
      <c r="D152" s="275" t="s">
        <v>75</v>
      </c>
      <c r="E152" s="278" t="s">
        <v>141</v>
      </c>
      <c r="F152" s="278" t="s">
        <v>188</v>
      </c>
      <c r="G152" s="274"/>
      <c r="H152" s="274"/>
      <c r="J152" s="279">
        <f>BK152</f>
        <v>0</v>
      </c>
      <c r="K152" s="274"/>
      <c r="L152" s="217"/>
      <c r="M152" s="219"/>
      <c r="N152" s="220"/>
      <c r="O152" s="220"/>
      <c r="P152" s="221">
        <f>SUM(P153:P159)</f>
        <v>0</v>
      </c>
      <c r="Q152" s="220"/>
      <c r="R152" s="221">
        <f>SUM(R153:R159)</f>
        <v>213.69669999999999</v>
      </c>
      <c r="S152" s="220"/>
      <c r="T152" s="222">
        <f>SUM(T153:T159)</f>
        <v>0</v>
      </c>
      <c r="AR152" s="218" t="s">
        <v>81</v>
      </c>
      <c r="AT152" s="223" t="s">
        <v>75</v>
      </c>
      <c r="AU152" s="223" t="s">
        <v>81</v>
      </c>
      <c r="AY152" s="218" t="s">
        <v>119</v>
      </c>
      <c r="BK152" s="224">
        <f>SUM(BK153:BK159)</f>
        <v>0</v>
      </c>
    </row>
    <row r="153" spans="1:65" s="147" customFormat="1" ht="16.5" customHeight="1">
      <c r="A153" s="165"/>
      <c r="B153" s="84"/>
      <c r="C153" s="141" t="s">
        <v>8</v>
      </c>
      <c r="D153" s="141" t="s">
        <v>121</v>
      </c>
      <c r="E153" s="142" t="s">
        <v>189</v>
      </c>
      <c r="F153" s="143" t="s">
        <v>190</v>
      </c>
      <c r="G153" s="144" t="s">
        <v>124</v>
      </c>
      <c r="H153" s="145">
        <v>21.35</v>
      </c>
      <c r="I153" s="85"/>
      <c r="J153" s="146">
        <f>ROUND(I153*H153,2)</f>
        <v>0</v>
      </c>
      <c r="K153" s="143" t="s">
        <v>125</v>
      </c>
      <c r="L153" s="84"/>
      <c r="M153" s="86" t="s">
        <v>1</v>
      </c>
      <c r="N153" s="225" t="s">
        <v>41</v>
      </c>
      <c r="O153" s="226"/>
      <c r="P153" s="227">
        <f>O153*H153</f>
        <v>0</v>
      </c>
      <c r="Q153" s="227">
        <v>0.23</v>
      </c>
      <c r="R153" s="227">
        <f>Q153*H153</f>
        <v>4.9105000000000008</v>
      </c>
      <c r="S153" s="227">
        <v>0</v>
      </c>
      <c r="T153" s="151">
        <f>S153*H153</f>
        <v>0</v>
      </c>
      <c r="U153" s="165"/>
      <c r="V153" s="165"/>
      <c r="W153" s="165"/>
      <c r="X153" s="165"/>
      <c r="Y153" s="165"/>
      <c r="Z153" s="165"/>
      <c r="AA153" s="165"/>
      <c r="AB153" s="165"/>
      <c r="AC153" s="165"/>
      <c r="AD153" s="165"/>
      <c r="AE153" s="165"/>
      <c r="AR153" s="152" t="s">
        <v>126</v>
      </c>
      <c r="AT153" s="152" t="s">
        <v>121</v>
      </c>
      <c r="AU153" s="152" t="s">
        <v>85</v>
      </c>
      <c r="AY153" s="158" t="s">
        <v>119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58" t="s">
        <v>81</v>
      </c>
      <c r="BK153" s="228">
        <f>ROUND(I153*H153,2)</f>
        <v>0</v>
      </c>
      <c r="BL153" s="158" t="s">
        <v>126</v>
      </c>
      <c r="BM153" s="152" t="s">
        <v>191</v>
      </c>
    </row>
    <row r="154" spans="1:65" s="88" customFormat="1">
      <c r="B154" s="234"/>
      <c r="C154" s="284"/>
      <c r="D154" s="281" t="s">
        <v>132</v>
      </c>
      <c r="E154" s="285" t="s">
        <v>1</v>
      </c>
      <c r="F154" s="286" t="s">
        <v>192</v>
      </c>
      <c r="G154" s="284"/>
      <c r="H154" s="287">
        <v>21.35</v>
      </c>
      <c r="J154" s="284"/>
      <c r="K154" s="284"/>
      <c r="L154" s="234"/>
      <c r="M154" s="236"/>
      <c r="N154" s="237"/>
      <c r="O154" s="237"/>
      <c r="P154" s="237"/>
      <c r="Q154" s="237"/>
      <c r="R154" s="237"/>
      <c r="S154" s="237"/>
      <c r="T154" s="238"/>
      <c r="AT154" s="235" t="s">
        <v>132</v>
      </c>
      <c r="AU154" s="235" t="s">
        <v>85</v>
      </c>
      <c r="AV154" s="88" t="s">
        <v>85</v>
      </c>
      <c r="AW154" s="88" t="s">
        <v>32</v>
      </c>
      <c r="AX154" s="88" t="s">
        <v>81</v>
      </c>
      <c r="AY154" s="235" t="s">
        <v>119</v>
      </c>
    </row>
    <row r="155" spans="1:65" s="147" customFormat="1" ht="33" customHeight="1">
      <c r="A155" s="165"/>
      <c r="B155" s="84"/>
      <c r="C155" s="141" t="s">
        <v>193</v>
      </c>
      <c r="D155" s="141" t="s">
        <v>121</v>
      </c>
      <c r="E155" s="142" t="s">
        <v>194</v>
      </c>
      <c r="F155" s="143" t="s">
        <v>195</v>
      </c>
      <c r="G155" s="144" t="s">
        <v>124</v>
      </c>
      <c r="H155" s="145">
        <v>180</v>
      </c>
      <c r="I155" s="85"/>
      <c r="J155" s="146">
        <f>ROUND(I155*H155,2)</f>
        <v>0</v>
      </c>
      <c r="K155" s="143" t="s">
        <v>125</v>
      </c>
      <c r="L155" s="84"/>
      <c r="M155" s="86" t="s">
        <v>1</v>
      </c>
      <c r="N155" s="225" t="s">
        <v>41</v>
      </c>
      <c r="O155" s="226"/>
      <c r="P155" s="227">
        <f>O155*H155</f>
        <v>0</v>
      </c>
      <c r="Q155" s="227">
        <v>0.10548</v>
      </c>
      <c r="R155" s="227">
        <f>Q155*H155</f>
        <v>18.9864</v>
      </c>
      <c r="S155" s="227">
        <v>0</v>
      </c>
      <c r="T155" s="151">
        <f>S155*H155</f>
        <v>0</v>
      </c>
      <c r="U155" s="165"/>
      <c r="V155" s="165"/>
      <c r="W155" s="165"/>
      <c r="X155" s="165"/>
      <c r="Y155" s="165"/>
      <c r="Z155" s="165"/>
      <c r="AA155" s="165"/>
      <c r="AB155" s="165"/>
      <c r="AC155" s="165"/>
      <c r="AD155" s="165"/>
      <c r="AE155" s="165"/>
      <c r="AR155" s="152" t="s">
        <v>126</v>
      </c>
      <c r="AT155" s="152" t="s">
        <v>121</v>
      </c>
      <c r="AU155" s="152" t="s">
        <v>85</v>
      </c>
      <c r="AY155" s="158" t="s">
        <v>119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58" t="s">
        <v>81</v>
      </c>
      <c r="BK155" s="228">
        <f>ROUND(I155*H155,2)</f>
        <v>0</v>
      </c>
      <c r="BL155" s="158" t="s">
        <v>126</v>
      </c>
      <c r="BM155" s="152" t="s">
        <v>196</v>
      </c>
    </row>
    <row r="156" spans="1:65" s="147" customFormat="1" ht="16.5" customHeight="1">
      <c r="A156" s="165"/>
      <c r="B156" s="84"/>
      <c r="C156" s="141" t="s">
        <v>197</v>
      </c>
      <c r="D156" s="141" t="s">
        <v>121</v>
      </c>
      <c r="E156" s="142" t="s">
        <v>198</v>
      </c>
      <c r="F156" s="143" t="s">
        <v>199</v>
      </c>
      <c r="G156" s="144" t="s">
        <v>158</v>
      </c>
      <c r="H156" s="145">
        <v>20</v>
      </c>
      <c r="I156" s="85"/>
      <c r="J156" s="146">
        <f>ROUND(I156*H156,2)</f>
        <v>0</v>
      </c>
      <c r="K156" s="143" t="s">
        <v>1</v>
      </c>
      <c r="L156" s="84"/>
      <c r="M156" s="86" t="s">
        <v>1</v>
      </c>
      <c r="N156" s="225" t="s">
        <v>41</v>
      </c>
      <c r="O156" s="226"/>
      <c r="P156" s="227">
        <f>O156*H156</f>
        <v>0</v>
      </c>
      <c r="Q156" s="227">
        <v>1.01</v>
      </c>
      <c r="R156" s="227">
        <f>Q156*H156</f>
        <v>20.2</v>
      </c>
      <c r="S156" s="227">
        <v>0</v>
      </c>
      <c r="T156" s="151">
        <f>S156*H156</f>
        <v>0</v>
      </c>
      <c r="U156" s="165"/>
      <c r="V156" s="165"/>
      <c r="W156" s="165"/>
      <c r="X156" s="165"/>
      <c r="Y156" s="165"/>
      <c r="Z156" s="165"/>
      <c r="AA156" s="165"/>
      <c r="AB156" s="165"/>
      <c r="AC156" s="165"/>
      <c r="AD156" s="165"/>
      <c r="AE156" s="165"/>
      <c r="AR156" s="152" t="s">
        <v>126</v>
      </c>
      <c r="AT156" s="152" t="s">
        <v>121</v>
      </c>
      <c r="AU156" s="152" t="s">
        <v>85</v>
      </c>
      <c r="AY156" s="158" t="s">
        <v>119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58" t="s">
        <v>81</v>
      </c>
      <c r="BK156" s="228">
        <f>ROUND(I156*H156,2)</f>
        <v>0</v>
      </c>
      <c r="BL156" s="158" t="s">
        <v>126</v>
      </c>
      <c r="BM156" s="152" t="s">
        <v>200</v>
      </c>
    </row>
    <row r="157" spans="1:65" s="147" customFormat="1" ht="24.2" customHeight="1">
      <c r="A157" s="165"/>
      <c r="B157" s="84"/>
      <c r="C157" s="141" t="s">
        <v>201</v>
      </c>
      <c r="D157" s="141" t="s">
        <v>121</v>
      </c>
      <c r="E157" s="142" t="s">
        <v>202</v>
      </c>
      <c r="F157" s="143" t="s">
        <v>203</v>
      </c>
      <c r="G157" s="144" t="s">
        <v>124</v>
      </c>
      <c r="H157" s="145">
        <v>1300</v>
      </c>
      <c r="I157" s="85"/>
      <c r="J157" s="146">
        <f>ROUND(I157*H157,2)</f>
        <v>0</v>
      </c>
      <c r="K157" s="143" t="s">
        <v>125</v>
      </c>
      <c r="L157" s="84"/>
      <c r="M157" s="86" t="s">
        <v>1</v>
      </c>
      <c r="N157" s="225" t="s">
        <v>41</v>
      </c>
      <c r="O157" s="226"/>
      <c r="P157" s="227">
        <f>O157*H157</f>
        <v>0</v>
      </c>
      <c r="Q157" s="227">
        <v>7.1000000000000002E-4</v>
      </c>
      <c r="R157" s="227">
        <f>Q157*H157</f>
        <v>0.92300000000000004</v>
      </c>
      <c r="S157" s="227">
        <v>0</v>
      </c>
      <c r="T157" s="151">
        <f>S157*H157</f>
        <v>0</v>
      </c>
      <c r="U157" s="165"/>
      <c r="V157" s="165"/>
      <c r="W157" s="165"/>
      <c r="X157" s="165"/>
      <c r="Y157" s="165"/>
      <c r="Z157" s="165"/>
      <c r="AA157" s="165"/>
      <c r="AB157" s="165"/>
      <c r="AC157" s="165"/>
      <c r="AD157" s="165"/>
      <c r="AE157" s="165"/>
      <c r="AR157" s="152" t="s">
        <v>126</v>
      </c>
      <c r="AT157" s="152" t="s">
        <v>121</v>
      </c>
      <c r="AU157" s="152" t="s">
        <v>85</v>
      </c>
      <c r="AY157" s="158" t="s">
        <v>119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58" t="s">
        <v>81</v>
      </c>
      <c r="BK157" s="228">
        <f>ROUND(I157*H157,2)</f>
        <v>0</v>
      </c>
      <c r="BL157" s="158" t="s">
        <v>126</v>
      </c>
      <c r="BM157" s="152" t="s">
        <v>204</v>
      </c>
    </row>
    <row r="158" spans="1:65" s="147" customFormat="1" ht="33" customHeight="1">
      <c r="A158" s="165"/>
      <c r="B158" s="84"/>
      <c r="C158" s="141" t="s">
        <v>205</v>
      </c>
      <c r="D158" s="141" t="s">
        <v>121</v>
      </c>
      <c r="E158" s="142" t="s">
        <v>206</v>
      </c>
      <c r="F158" s="143" t="s">
        <v>207</v>
      </c>
      <c r="G158" s="144" t="s">
        <v>124</v>
      </c>
      <c r="H158" s="145">
        <v>1300</v>
      </c>
      <c r="I158" s="85"/>
      <c r="J158" s="146">
        <f>ROUND(I158*H158,2)</f>
        <v>0</v>
      </c>
      <c r="K158" s="143" t="s">
        <v>125</v>
      </c>
      <c r="L158" s="84"/>
      <c r="M158" s="86" t="s">
        <v>1</v>
      </c>
      <c r="N158" s="225" t="s">
        <v>41</v>
      </c>
      <c r="O158" s="226"/>
      <c r="P158" s="227">
        <f>O158*H158</f>
        <v>0</v>
      </c>
      <c r="Q158" s="227">
        <v>0.12966</v>
      </c>
      <c r="R158" s="227">
        <f>Q158*H158</f>
        <v>168.55799999999999</v>
      </c>
      <c r="S158" s="227">
        <v>0</v>
      </c>
      <c r="T158" s="151">
        <f>S158*H158</f>
        <v>0</v>
      </c>
      <c r="U158" s="165"/>
      <c r="V158" s="165"/>
      <c r="W158" s="165"/>
      <c r="X158" s="165"/>
      <c r="Y158" s="165"/>
      <c r="Z158" s="165"/>
      <c r="AA158" s="165"/>
      <c r="AB158" s="165"/>
      <c r="AC158" s="165"/>
      <c r="AD158" s="165"/>
      <c r="AE158" s="165"/>
      <c r="AR158" s="152" t="s">
        <v>126</v>
      </c>
      <c r="AT158" s="152" t="s">
        <v>121</v>
      </c>
      <c r="AU158" s="152" t="s">
        <v>85</v>
      </c>
      <c r="AY158" s="158" t="s">
        <v>119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58" t="s">
        <v>81</v>
      </c>
      <c r="BK158" s="228">
        <f>ROUND(I158*H158,2)</f>
        <v>0</v>
      </c>
      <c r="BL158" s="158" t="s">
        <v>126</v>
      </c>
      <c r="BM158" s="152" t="s">
        <v>208</v>
      </c>
    </row>
    <row r="159" spans="1:65" s="147" customFormat="1" ht="21.75" customHeight="1">
      <c r="A159" s="165"/>
      <c r="B159" s="84"/>
      <c r="C159" s="141" t="s">
        <v>209</v>
      </c>
      <c r="D159" s="141" t="s">
        <v>121</v>
      </c>
      <c r="E159" s="142" t="s">
        <v>210</v>
      </c>
      <c r="F159" s="143" t="s">
        <v>211</v>
      </c>
      <c r="G159" s="144" t="s">
        <v>212</v>
      </c>
      <c r="H159" s="145">
        <v>33</v>
      </c>
      <c r="I159" s="85"/>
      <c r="J159" s="146">
        <f>ROUND(I159*H159,2)</f>
        <v>0</v>
      </c>
      <c r="K159" s="143" t="s">
        <v>125</v>
      </c>
      <c r="L159" s="84"/>
      <c r="M159" s="86" t="s">
        <v>1</v>
      </c>
      <c r="N159" s="225" t="s">
        <v>41</v>
      </c>
      <c r="O159" s="226"/>
      <c r="P159" s="227">
        <f>O159*H159</f>
        <v>0</v>
      </c>
      <c r="Q159" s="227">
        <v>3.5999999999999999E-3</v>
      </c>
      <c r="R159" s="227">
        <f>Q159*H159</f>
        <v>0.1188</v>
      </c>
      <c r="S159" s="227">
        <v>0</v>
      </c>
      <c r="T159" s="151">
        <f>S159*H159</f>
        <v>0</v>
      </c>
      <c r="U159" s="165"/>
      <c r="V159" s="165"/>
      <c r="W159" s="165"/>
      <c r="X159" s="165"/>
      <c r="Y159" s="165"/>
      <c r="Z159" s="165"/>
      <c r="AA159" s="165"/>
      <c r="AB159" s="165"/>
      <c r="AC159" s="165"/>
      <c r="AD159" s="165"/>
      <c r="AE159" s="165"/>
      <c r="AR159" s="152" t="s">
        <v>126</v>
      </c>
      <c r="AT159" s="152" t="s">
        <v>121</v>
      </c>
      <c r="AU159" s="152" t="s">
        <v>85</v>
      </c>
      <c r="AY159" s="158" t="s">
        <v>119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58" t="s">
        <v>81</v>
      </c>
      <c r="BK159" s="228">
        <f>ROUND(I159*H159,2)</f>
        <v>0</v>
      </c>
      <c r="BL159" s="158" t="s">
        <v>126</v>
      </c>
      <c r="BM159" s="152" t="s">
        <v>213</v>
      </c>
    </row>
    <row r="160" spans="1:65" s="83" customFormat="1" ht="22.9" customHeight="1">
      <c r="B160" s="217"/>
      <c r="C160" s="274"/>
      <c r="D160" s="275" t="s">
        <v>75</v>
      </c>
      <c r="E160" s="278" t="s">
        <v>155</v>
      </c>
      <c r="F160" s="278" t="s">
        <v>214</v>
      </c>
      <c r="G160" s="274"/>
      <c r="H160" s="274"/>
      <c r="J160" s="279">
        <f>J161+J162+J163</f>
        <v>0</v>
      </c>
      <c r="K160" s="274"/>
      <c r="L160" s="217"/>
      <c r="M160" s="219"/>
      <c r="N160" s="220"/>
      <c r="O160" s="220"/>
      <c r="P160" s="221">
        <f>SUM(P161:P162)</f>
        <v>0</v>
      </c>
      <c r="Q160" s="220"/>
      <c r="R160" s="221">
        <f>SUM(R161:R162)</f>
        <v>2.19564</v>
      </c>
      <c r="S160" s="220"/>
      <c r="T160" s="222">
        <f>SUM(T161:T162)</f>
        <v>0</v>
      </c>
      <c r="AR160" s="218" t="s">
        <v>81</v>
      </c>
      <c r="AT160" s="223" t="s">
        <v>75</v>
      </c>
      <c r="AU160" s="223" t="s">
        <v>81</v>
      </c>
      <c r="AY160" s="218" t="s">
        <v>119</v>
      </c>
      <c r="BK160" s="224">
        <f>SUM(BK161:BK162)</f>
        <v>0</v>
      </c>
    </row>
    <row r="161" spans="1:65" s="147" customFormat="1" ht="24.2" customHeight="1">
      <c r="A161" s="165"/>
      <c r="B161" s="84"/>
      <c r="C161" s="141" t="s">
        <v>7</v>
      </c>
      <c r="D161" s="141" t="s">
        <v>121</v>
      </c>
      <c r="E161" s="142" t="s">
        <v>215</v>
      </c>
      <c r="F161" s="143" t="s">
        <v>216</v>
      </c>
      <c r="G161" s="144" t="s">
        <v>217</v>
      </c>
      <c r="H161" s="145">
        <v>3</v>
      </c>
      <c r="I161" s="85"/>
      <c r="J161" s="146">
        <f>ROUND(I161*H161,2)</f>
        <v>0</v>
      </c>
      <c r="K161" s="143" t="s">
        <v>125</v>
      </c>
      <c r="L161" s="84"/>
      <c r="M161" s="86" t="s">
        <v>1</v>
      </c>
      <c r="N161" s="225" t="s">
        <v>41</v>
      </c>
      <c r="O161" s="226"/>
      <c r="P161" s="227">
        <f>O161*H161</f>
        <v>0</v>
      </c>
      <c r="Q161" s="227">
        <v>0.42080000000000001</v>
      </c>
      <c r="R161" s="227">
        <f>Q161*H161</f>
        <v>1.2624</v>
      </c>
      <c r="S161" s="227">
        <v>0</v>
      </c>
      <c r="T161" s="151">
        <f>S161*H161</f>
        <v>0</v>
      </c>
      <c r="U161" s="165"/>
      <c r="V161" s="165"/>
      <c r="W161" s="165"/>
      <c r="X161" s="165"/>
      <c r="Y161" s="165"/>
      <c r="Z161" s="165"/>
      <c r="AA161" s="165"/>
      <c r="AB161" s="165"/>
      <c r="AC161" s="165"/>
      <c r="AD161" s="165"/>
      <c r="AE161" s="165"/>
      <c r="AR161" s="152" t="s">
        <v>126</v>
      </c>
      <c r="AT161" s="152" t="s">
        <v>121</v>
      </c>
      <c r="AU161" s="152" t="s">
        <v>85</v>
      </c>
      <c r="AY161" s="158" t="s">
        <v>119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58" t="s">
        <v>81</v>
      </c>
      <c r="BK161" s="228">
        <f>ROUND(I161*H161,2)</f>
        <v>0</v>
      </c>
      <c r="BL161" s="158" t="s">
        <v>126</v>
      </c>
      <c r="BM161" s="152" t="s">
        <v>218</v>
      </c>
    </row>
    <row r="162" spans="1:65" s="147" customFormat="1" ht="33" customHeight="1">
      <c r="A162" s="165"/>
      <c r="B162" s="84"/>
      <c r="C162" s="141" t="s">
        <v>219</v>
      </c>
      <c r="D162" s="141" t="s">
        <v>121</v>
      </c>
      <c r="E162" s="142" t="s">
        <v>220</v>
      </c>
      <c r="F162" s="143" t="s">
        <v>221</v>
      </c>
      <c r="G162" s="144" t="s">
        <v>217</v>
      </c>
      <c r="H162" s="145">
        <v>3</v>
      </c>
      <c r="I162" s="85"/>
      <c r="J162" s="146">
        <f>ROUND(I162*H162,2)</f>
        <v>0</v>
      </c>
      <c r="K162" s="143" t="s">
        <v>125</v>
      </c>
      <c r="L162" s="84"/>
      <c r="M162" s="86" t="s">
        <v>1</v>
      </c>
      <c r="N162" s="225" t="s">
        <v>41</v>
      </c>
      <c r="O162" s="226"/>
      <c r="P162" s="227">
        <f>O162*H162</f>
        <v>0</v>
      </c>
      <c r="Q162" s="227">
        <v>0.31108000000000002</v>
      </c>
      <c r="R162" s="227">
        <f>Q162*H162</f>
        <v>0.93324000000000007</v>
      </c>
      <c r="S162" s="227">
        <v>0</v>
      </c>
      <c r="T162" s="151">
        <f>S162*H162</f>
        <v>0</v>
      </c>
      <c r="U162" s="165"/>
      <c r="V162" s="165"/>
      <c r="W162" s="165"/>
      <c r="X162" s="165"/>
      <c r="Y162" s="165"/>
      <c r="Z162" s="165"/>
      <c r="AA162" s="165"/>
      <c r="AB162" s="165"/>
      <c r="AC162" s="165"/>
      <c r="AD162" s="165"/>
      <c r="AE162" s="165"/>
      <c r="AR162" s="152" t="s">
        <v>126</v>
      </c>
      <c r="AT162" s="152" t="s">
        <v>121</v>
      </c>
      <c r="AU162" s="152" t="s">
        <v>85</v>
      </c>
      <c r="AY162" s="158" t="s">
        <v>119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58" t="s">
        <v>81</v>
      </c>
      <c r="BK162" s="228">
        <f>ROUND(I162*H162,2)</f>
        <v>0</v>
      </c>
      <c r="BL162" s="158" t="s">
        <v>126</v>
      </c>
      <c r="BM162" s="152" t="s">
        <v>222</v>
      </c>
    </row>
    <row r="163" spans="1:65" s="147" customFormat="1" ht="24.2" customHeight="1">
      <c r="B163" s="148"/>
      <c r="C163" s="141">
        <v>23</v>
      </c>
      <c r="D163" s="141" t="s">
        <v>121</v>
      </c>
      <c r="E163" s="142" t="s">
        <v>297</v>
      </c>
      <c r="F163" s="143" t="s">
        <v>298</v>
      </c>
      <c r="G163" s="144" t="s">
        <v>212</v>
      </c>
      <c r="H163" s="145">
        <v>14</v>
      </c>
      <c r="I163" s="85"/>
      <c r="J163" s="146">
        <f>ROUND(I163*H163,2)</f>
        <v>0</v>
      </c>
      <c r="K163" s="143" t="s">
        <v>299</v>
      </c>
      <c r="L163" s="148"/>
      <c r="M163" s="86" t="s">
        <v>1</v>
      </c>
      <c r="N163" s="149" t="s">
        <v>41</v>
      </c>
      <c r="P163" s="150">
        <f>O163*H163</f>
        <v>0</v>
      </c>
      <c r="Q163" s="150">
        <v>0.74460999999999999</v>
      </c>
      <c r="R163" s="150">
        <f>Q163*H163</f>
        <v>10.42454</v>
      </c>
      <c r="S163" s="150">
        <v>0</v>
      </c>
      <c r="T163" s="151">
        <f>S163*H163</f>
        <v>0</v>
      </c>
      <c r="AR163" s="152" t="s">
        <v>126</v>
      </c>
      <c r="AT163" s="152" t="s">
        <v>121</v>
      </c>
      <c r="AU163" s="152" t="s">
        <v>85</v>
      </c>
      <c r="AY163" s="153" t="s">
        <v>119</v>
      </c>
      <c r="BE163" s="154">
        <f>IF(N163="základní",J163,0)</f>
        <v>0</v>
      </c>
      <c r="BF163" s="154">
        <f>IF(N163="snížená",J163,0)</f>
        <v>0</v>
      </c>
      <c r="BG163" s="154">
        <f>IF(N163="zákl. přenesená",J163,0)</f>
        <v>0</v>
      </c>
      <c r="BH163" s="154">
        <f>IF(N163="sníž. přenesená",J163,0)</f>
        <v>0</v>
      </c>
      <c r="BI163" s="154">
        <f>IF(N163="nulová",J163,0)</f>
        <v>0</v>
      </c>
      <c r="BJ163" s="153" t="s">
        <v>81</v>
      </c>
      <c r="BK163" s="154">
        <f>ROUND(I163*H163,2)</f>
        <v>0</v>
      </c>
      <c r="BL163" s="153" t="s">
        <v>126</v>
      </c>
      <c r="BM163" s="152" t="s">
        <v>300</v>
      </c>
    </row>
    <row r="164" spans="1:65" s="83" customFormat="1" ht="22.9" customHeight="1">
      <c r="B164" s="217"/>
      <c r="C164" s="274"/>
      <c r="D164" s="275" t="s">
        <v>75</v>
      </c>
      <c r="E164" s="278" t="s">
        <v>161</v>
      </c>
      <c r="F164" s="278" t="s">
        <v>223</v>
      </c>
      <c r="G164" s="274"/>
      <c r="H164" s="274"/>
      <c r="J164" s="279">
        <f>BK164</f>
        <v>0</v>
      </c>
      <c r="K164" s="274"/>
      <c r="L164" s="217"/>
      <c r="M164" s="219"/>
      <c r="N164" s="220"/>
      <c r="O164" s="220"/>
      <c r="P164" s="221">
        <f>SUM(P165:P175)</f>
        <v>0</v>
      </c>
      <c r="Q164" s="220"/>
      <c r="R164" s="221">
        <f>SUM(R165:R175)</f>
        <v>21.649337020000001</v>
      </c>
      <c r="S164" s="220"/>
      <c r="T164" s="222">
        <f>SUM(T165:T175)</f>
        <v>26</v>
      </c>
      <c r="AR164" s="218" t="s">
        <v>81</v>
      </c>
      <c r="AT164" s="223" t="s">
        <v>75</v>
      </c>
      <c r="AU164" s="223" t="s">
        <v>81</v>
      </c>
      <c r="AY164" s="218" t="s">
        <v>119</v>
      </c>
      <c r="BK164" s="224">
        <f>SUM(BK165:BK175)</f>
        <v>0</v>
      </c>
    </row>
    <row r="165" spans="1:65" s="147" customFormat="1" ht="33" customHeight="1">
      <c r="A165" s="165"/>
      <c r="B165" s="84"/>
      <c r="C165" s="141">
        <v>24</v>
      </c>
      <c r="D165" s="141" t="s">
        <v>121</v>
      </c>
      <c r="E165" s="142" t="s">
        <v>224</v>
      </c>
      <c r="F165" s="143" t="s">
        <v>225</v>
      </c>
      <c r="G165" s="144" t="s">
        <v>212</v>
      </c>
      <c r="H165" s="145">
        <v>61</v>
      </c>
      <c r="I165" s="85"/>
      <c r="J165" s="146">
        <f>ROUND(I165*H165,2)</f>
        <v>0</v>
      </c>
      <c r="K165" s="143" t="s">
        <v>125</v>
      </c>
      <c r="L165" s="84"/>
      <c r="M165" s="86" t="s">
        <v>1</v>
      </c>
      <c r="N165" s="225" t="s">
        <v>41</v>
      </c>
      <c r="O165" s="226"/>
      <c r="P165" s="227">
        <f>O165*H165</f>
        <v>0</v>
      </c>
      <c r="Q165" s="227">
        <v>0.15540000000000001</v>
      </c>
      <c r="R165" s="227">
        <f>Q165*H165</f>
        <v>9.4794</v>
      </c>
      <c r="S165" s="227">
        <v>0</v>
      </c>
      <c r="T165" s="151">
        <f>S165*H165</f>
        <v>0</v>
      </c>
      <c r="U165" s="165"/>
      <c r="V165" s="165"/>
      <c r="W165" s="165"/>
      <c r="X165" s="165"/>
      <c r="Y165" s="165"/>
      <c r="Z165" s="165"/>
      <c r="AA165" s="165"/>
      <c r="AB165" s="165"/>
      <c r="AC165" s="165"/>
      <c r="AD165" s="165"/>
      <c r="AE165" s="165"/>
      <c r="AR165" s="152" t="s">
        <v>126</v>
      </c>
      <c r="AT165" s="152" t="s">
        <v>121</v>
      </c>
      <c r="AU165" s="152" t="s">
        <v>85</v>
      </c>
      <c r="AY165" s="158" t="s">
        <v>119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58" t="s">
        <v>81</v>
      </c>
      <c r="BK165" s="228">
        <f>ROUND(I165*H165,2)</f>
        <v>0</v>
      </c>
      <c r="BL165" s="158" t="s">
        <v>126</v>
      </c>
      <c r="BM165" s="152" t="s">
        <v>226</v>
      </c>
    </row>
    <row r="166" spans="1:65" s="88" customFormat="1">
      <c r="B166" s="234"/>
      <c r="C166" s="284"/>
      <c r="D166" s="281" t="s">
        <v>132</v>
      </c>
      <c r="E166" s="285" t="s">
        <v>1</v>
      </c>
      <c r="F166" s="286" t="s">
        <v>227</v>
      </c>
      <c r="G166" s="284"/>
      <c r="H166" s="287">
        <v>61</v>
      </c>
      <c r="J166" s="284"/>
      <c r="K166" s="284"/>
      <c r="L166" s="234"/>
      <c r="M166" s="236"/>
      <c r="N166" s="237"/>
      <c r="O166" s="237"/>
      <c r="P166" s="237"/>
      <c r="Q166" s="237"/>
      <c r="R166" s="237"/>
      <c r="S166" s="237"/>
      <c r="T166" s="238"/>
      <c r="AT166" s="235" t="s">
        <v>132</v>
      </c>
      <c r="AU166" s="235" t="s">
        <v>85</v>
      </c>
      <c r="AV166" s="88" t="s">
        <v>85</v>
      </c>
      <c r="AW166" s="88" t="s">
        <v>32</v>
      </c>
      <c r="AX166" s="88" t="s">
        <v>81</v>
      </c>
      <c r="AY166" s="235" t="s">
        <v>119</v>
      </c>
    </row>
    <row r="167" spans="1:65" s="147" customFormat="1" ht="16.5" customHeight="1">
      <c r="A167" s="165"/>
      <c r="B167" s="84"/>
      <c r="C167" s="288">
        <v>25</v>
      </c>
      <c r="D167" s="288" t="s">
        <v>171</v>
      </c>
      <c r="E167" s="289" t="s">
        <v>228</v>
      </c>
      <c r="F167" s="290" t="s">
        <v>229</v>
      </c>
      <c r="G167" s="291" t="s">
        <v>212</v>
      </c>
      <c r="H167" s="292">
        <v>55.65</v>
      </c>
      <c r="I167" s="89"/>
      <c r="J167" s="293">
        <f>ROUND(I167*H167,2)</f>
        <v>0</v>
      </c>
      <c r="K167" s="290" t="s">
        <v>125</v>
      </c>
      <c r="L167" s="239"/>
      <c r="M167" s="90" t="s">
        <v>1</v>
      </c>
      <c r="N167" s="240" t="s">
        <v>41</v>
      </c>
      <c r="O167" s="226"/>
      <c r="P167" s="227">
        <f>O167*H167</f>
        <v>0</v>
      </c>
      <c r="Q167" s="227">
        <v>0.08</v>
      </c>
      <c r="R167" s="227">
        <f>Q167*H167</f>
        <v>4.452</v>
      </c>
      <c r="S167" s="227">
        <v>0</v>
      </c>
      <c r="T167" s="151">
        <f>S167*H167</f>
        <v>0</v>
      </c>
      <c r="U167" s="165"/>
      <c r="V167" s="165"/>
      <c r="W167" s="165"/>
      <c r="X167" s="165"/>
      <c r="Y167" s="165"/>
      <c r="Z167" s="165"/>
      <c r="AA167" s="165"/>
      <c r="AB167" s="165"/>
      <c r="AC167" s="165"/>
      <c r="AD167" s="165"/>
      <c r="AE167" s="165"/>
      <c r="AR167" s="152" t="s">
        <v>155</v>
      </c>
      <c r="AT167" s="152" t="s">
        <v>171</v>
      </c>
      <c r="AU167" s="152" t="s">
        <v>85</v>
      </c>
      <c r="AY167" s="158" t="s">
        <v>119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58" t="s">
        <v>81</v>
      </c>
      <c r="BK167" s="228">
        <f>ROUND(I167*H167,2)</f>
        <v>0</v>
      </c>
      <c r="BL167" s="158" t="s">
        <v>126</v>
      </c>
      <c r="BM167" s="152" t="s">
        <v>230</v>
      </c>
    </row>
    <row r="168" spans="1:65" s="88" customFormat="1">
      <c r="B168" s="234"/>
      <c r="C168" s="284"/>
      <c r="D168" s="281" t="s">
        <v>132</v>
      </c>
      <c r="E168" s="285" t="s">
        <v>1</v>
      </c>
      <c r="F168" s="286" t="s">
        <v>231</v>
      </c>
      <c r="G168" s="284"/>
      <c r="H168" s="287">
        <v>55.65</v>
      </c>
      <c r="J168" s="284"/>
      <c r="K168" s="284"/>
      <c r="L168" s="234"/>
      <c r="M168" s="236"/>
      <c r="N168" s="237"/>
      <c r="O168" s="237"/>
      <c r="P168" s="237"/>
      <c r="Q168" s="237"/>
      <c r="R168" s="237"/>
      <c r="S168" s="237"/>
      <c r="T168" s="238"/>
      <c r="AT168" s="235" t="s">
        <v>132</v>
      </c>
      <c r="AU168" s="235" t="s">
        <v>85</v>
      </c>
      <c r="AV168" s="88" t="s">
        <v>85</v>
      </c>
      <c r="AW168" s="88" t="s">
        <v>32</v>
      </c>
      <c r="AX168" s="88" t="s">
        <v>81</v>
      </c>
      <c r="AY168" s="235" t="s">
        <v>119</v>
      </c>
    </row>
    <row r="169" spans="1:65" s="147" customFormat="1" ht="24.2" customHeight="1">
      <c r="A169" s="165"/>
      <c r="B169" s="84"/>
      <c r="C169" s="288">
        <v>26</v>
      </c>
      <c r="D169" s="288" t="s">
        <v>171</v>
      </c>
      <c r="E169" s="289" t="s">
        <v>232</v>
      </c>
      <c r="F169" s="290" t="s">
        <v>233</v>
      </c>
      <c r="G169" s="291" t="s">
        <v>212</v>
      </c>
      <c r="H169" s="292">
        <v>6</v>
      </c>
      <c r="I169" s="89"/>
      <c r="J169" s="293">
        <f>ROUND(I169*H169,2)</f>
        <v>0</v>
      </c>
      <c r="K169" s="290" t="s">
        <v>125</v>
      </c>
      <c r="L169" s="239"/>
      <c r="M169" s="90" t="s">
        <v>1</v>
      </c>
      <c r="N169" s="240" t="s">
        <v>41</v>
      </c>
      <c r="O169" s="226"/>
      <c r="P169" s="227">
        <f>O169*H169</f>
        <v>0</v>
      </c>
      <c r="Q169" s="227">
        <v>6.5670000000000006E-2</v>
      </c>
      <c r="R169" s="227">
        <f>Q169*H169</f>
        <v>0.39402000000000004</v>
      </c>
      <c r="S169" s="227">
        <v>0</v>
      </c>
      <c r="T169" s="151">
        <f>S169*H169</f>
        <v>0</v>
      </c>
      <c r="U169" s="165"/>
      <c r="V169" s="165"/>
      <c r="W169" s="165"/>
      <c r="X169" s="165"/>
      <c r="Y169" s="165"/>
      <c r="Z169" s="165"/>
      <c r="AA169" s="165"/>
      <c r="AB169" s="165"/>
      <c r="AC169" s="165"/>
      <c r="AD169" s="165"/>
      <c r="AE169" s="165"/>
      <c r="AR169" s="152" t="s">
        <v>155</v>
      </c>
      <c r="AT169" s="152" t="s">
        <v>171</v>
      </c>
      <c r="AU169" s="152" t="s">
        <v>85</v>
      </c>
      <c r="AY169" s="158" t="s">
        <v>119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58" t="s">
        <v>81</v>
      </c>
      <c r="BK169" s="228">
        <f>ROUND(I169*H169,2)</f>
        <v>0</v>
      </c>
      <c r="BL169" s="158" t="s">
        <v>126</v>
      </c>
      <c r="BM169" s="152" t="s">
        <v>234</v>
      </c>
    </row>
    <row r="170" spans="1:65" s="147" customFormat="1" ht="24.2" customHeight="1">
      <c r="A170" s="165"/>
      <c r="B170" s="84"/>
      <c r="C170" s="288">
        <v>27</v>
      </c>
      <c r="D170" s="288" t="s">
        <v>171</v>
      </c>
      <c r="E170" s="289" t="s">
        <v>235</v>
      </c>
      <c r="F170" s="290" t="s">
        <v>236</v>
      </c>
      <c r="G170" s="291" t="s">
        <v>212</v>
      </c>
      <c r="H170" s="292">
        <v>2</v>
      </c>
      <c r="I170" s="89"/>
      <c r="J170" s="293">
        <f>ROUND(I170*H170,2)</f>
        <v>0</v>
      </c>
      <c r="K170" s="290" t="s">
        <v>125</v>
      </c>
      <c r="L170" s="239"/>
      <c r="M170" s="90" t="s">
        <v>1</v>
      </c>
      <c r="N170" s="240" t="s">
        <v>41</v>
      </c>
      <c r="O170" s="226"/>
      <c r="P170" s="227">
        <f>O170*H170</f>
        <v>0</v>
      </c>
      <c r="Q170" s="227">
        <v>4.8300000000000003E-2</v>
      </c>
      <c r="R170" s="227">
        <f>Q170*H170</f>
        <v>9.6600000000000005E-2</v>
      </c>
      <c r="S170" s="227">
        <v>0</v>
      </c>
      <c r="T170" s="151">
        <f>S170*H170</f>
        <v>0</v>
      </c>
      <c r="U170" s="165"/>
      <c r="V170" s="165"/>
      <c r="W170" s="165"/>
      <c r="X170" s="165"/>
      <c r="Y170" s="165"/>
      <c r="Z170" s="165"/>
      <c r="AA170" s="165"/>
      <c r="AB170" s="165"/>
      <c r="AC170" s="165"/>
      <c r="AD170" s="165"/>
      <c r="AE170" s="165"/>
      <c r="AR170" s="152" t="s">
        <v>155</v>
      </c>
      <c r="AT170" s="152" t="s">
        <v>171</v>
      </c>
      <c r="AU170" s="152" t="s">
        <v>85</v>
      </c>
      <c r="AY170" s="158" t="s">
        <v>119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58" t="s">
        <v>81</v>
      </c>
      <c r="BK170" s="228">
        <f>ROUND(I170*H170,2)</f>
        <v>0</v>
      </c>
      <c r="BL170" s="158" t="s">
        <v>126</v>
      </c>
      <c r="BM170" s="152" t="s">
        <v>237</v>
      </c>
    </row>
    <row r="171" spans="1:65" s="147" customFormat="1" ht="24.2" customHeight="1">
      <c r="A171" s="165"/>
      <c r="B171" s="84"/>
      <c r="C171" s="141">
        <v>28</v>
      </c>
      <c r="D171" s="141" t="s">
        <v>121</v>
      </c>
      <c r="E171" s="142" t="s">
        <v>238</v>
      </c>
      <c r="F171" s="143" t="s">
        <v>239</v>
      </c>
      <c r="G171" s="144" t="s">
        <v>130</v>
      </c>
      <c r="H171" s="145">
        <v>3.2029999999999998</v>
      </c>
      <c r="I171" s="85"/>
      <c r="J171" s="146">
        <f>ROUND(I171*H171,2)</f>
        <v>0</v>
      </c>
      <c r="K171" s="143" t="s">
        <v>125</v>
      </c>
      <c r="L171" s="84"/>
      <c r="M171" s="86" t="s">
        <v>1</v>
      </c>
      <c r="N171" s="225" t="s">
        <v>41</v>
      </c>
      <c r="O171" s="226"/>
      <c r="P171" s="227">
        <f>O171*H171</f>
        <v>0</v>
      </c>
      <c r="Q171" s="227">
        <v>2.2563399999999998</v>
      </c>
      <c r="R171" s="227">
        <f>Q171*H171</f>
        <v>7.2270570199999993</v>
      </c>
      <c r="S171" s="227">
        <v>0</v>
      </c>
      <c r="T171" s="151">
        <f>S171*H171</f>
        <v>0</v>
      </c>
      <c r="U171" s="165"/>
      <c r="V171" s="165"/>
      <c r="W171" s="165"/>
      <c r="X171" s="165"/>
      <c r="Y171" s="165"/>
      <c r="Z171" s="165"/>
      <c r="AA171" s="165"/>
      <c r="AB171" s="165"/>
      <c r="AC171" s="165"/>
      <c r="AD171" s="165"/>
      <c r="AE171" s="165"/>
      <c r="AR171" s="152" t="s">
        <v>126</v>
      </c>
      <c r="AT171" s="152" t="s">
        <v>121</v>
      </c>
      <c r="AU171" s="152" t="s">
        <v>85</v>
      </c>
      <c r="AY171" s="158" t="s">
        <v>119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58" t="s">
        <v>81</v>
      </c>
      <c r="BK171" s="228">
        <f>ROUND(I171*H171,2)</f>
        <v>0</v>
      </c>
      <c r="BL171" s="158" t="s">
        <v>126</v>
      </c>
      <c r="BM171" s="152" t="s">
        <v>240</v>
      </c>
    </row>
    <row r="172" spans="1:65" s="88" customFormat="1">
      <c r="B172" s="234"/>
      <c r="C172" s="284"/>
      <c r="D172" s="281" t="s">
        <v>132</v>
      </c>
      <c r="E172" s="285" t="s">
        <v>1</v>
      </c>
      <c r="F172" s="286" t="s">
        <v>134</v>
      </c>
      <c r="G172" s="284"/>
      <c r="H172" s="287">
        <v>3.2029999999999998</v>
      </c>
      <c r="J172" s="284"/>
      <c r="K172" s="284"/>
      <c r="L172" s="234"/>
      <c r="M172" s="236"/>
      <c r="N172" s="237"/>
      <c r="O172" s="237"/>
      <c r="P172" s="237"/>
      <c r="Q172" s="237"/>
      <c r="R172" s="237"/>
      <c r="S172" s="237"/>
      <c r="T172" s="238"/>
      <c r="AT172" s="235" t="s">
        <v>132</v>
      </c>
      <c r="AU172" s="235" t="s">
        <v>85</v>
      </c>
      <c r="AV172" s="88" t="s">
        <v>85</v>
      </c>
      <c r="AW172" s="88" t="s">
        <v>32</v>
      </c>
      <c r="AX172" s="88" t="s">
        <v>81</v>
      </c>
      <c r="AY172" s="235" t="s">
        <v>119</v>
      </c>
    </row>
    <row r="173" spans="1:65" s="147" customFormat="1" ht="21.75" customHeight="1">
      <c r="A173" s="165"/>
      <c r="B173" s="84"/>
      <c r="C173" s="141">
        <v>29</v>
      </c>
      <c r="D173" s="141" t="s">
        <v>121</v>
      </c>
      <c r="E173" s="142" t="s">
        <v>241</v>
      </c>
      <c r="F173" s="143" t="s">
        <v>242</v>
      </c>
      <c r="G173" s="144" t="s">
        <v>212</v>
      </c>
      <c r="H173" s="145">
        <v>20</v>
      </c>
      <c r="I173" s="85"/>
      <c r="J173" s="146">
        <f>ROUND(I173*H173,2)</f>
        <v>0</v>
      </c>
      <c r="K173" s="143" t="s">
        <v>125</v>
      </c>
      <c r="L173" s="84"/>
      <c r="M173" s="86" t="s">
        <v>1</v>
      </c>
      <c r="N173" s="225" t="s">
        <v>41</v>
      </c>
      <c r="O173" s="226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151">
        <f>S173*H173</f>
        <v>0</v>
      </c>
      <c r="U173" s="165"/>
      <c r="V173" s="165"/>
      <c r="W173" s="165"/>
      <c r="X173" s="165"/>
      <c r="Y173" s="165"/>
      <c r="Z173" s="165"/>
      <c r="AA173" s="165"/>
      <c r="AB173" s="165"/>
      <c r="AC173" s="165"/>
      <c r="AD173" s="165"/>
      <c r="AE173" s="165"/>
      <c r="AR173" s="152" t="s">
        <v>126</v>
      </c>
      <c r="AT173" s="152" t="s">
        <v>121</v>
      </c>
      <c r="AU173" s="152" t="s">
        <v>85</v>
      </c>
      <c r="AY173" s="158" t="s">
        <v>119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58" t="s">
        <v>81</v>
      </c>
      <c r="BK173" s="228">
        <f>ROUND(I173*H173,2)</f>
        <v>0</v>
      </c>
      <c r="BL173" s="158" t="s">
        <v>126</v>
      </c>
      <c r="BM173" s="152" t="s">
        <v>243</v>
      </c>
    </row>
    <row r="174" spans="1:65" s="147" customFormat="1" ht="21.75" customHeight="1">
      <c r="A174" s="165"/>
      <c r="B174" s="84"/>
      <c r="C174" s="141">
        <v>30</v>
      </c>
      <c r="D174" s="141" t="s">
        <v>121</v>
      </c>
      <c r="E174" s="142" t="s">
        <v>244</v>
      </c>
      <c r="F174" s="143" t="s">
        <v>245</v>
      </c>
      <c r="G174" s="144" t="s">
        <v>212</v>
      </c>
      <c r="H174" s="145">
        <v>13</v>
      </c>
      <c r="I174" s="85"/>
      <c r="J174" s="146">
        <f>ROUND(I174*H174,2)</f>
        <v>0</v>
      </c>
      <c r="K174" s="143" t="s">
        <v>125</v>
      </c>
      <c r="L174" s="84"/>
      <c r="M174" s="86" t="s">
        <v>1</v>
      </c>
      <c r="N174" s="225" t="s">
        <v>41</v>
      </c>
      <c r="O174" s="226"/>
      <c r="P174" s="227">
        <f>O174*H174</f>
        <v>0</v>
      </c>
      <c r="Q174" s="227">
        <v>2.0000000000000002E-5</v>
      </c>
      <c r="R174" s="227">
        <f>Q174*H174</f>
        <v>2.6000000000000003E-4</v>
      </c>
      <c r="S174" s="227">
        <v>0</v>
      </c>
      <c r="T174" s="151">
        <f>S174*H174</f>
        <v>0</v>
      </c>
      <c r="U174" s="165"/>
      <c r="V174" s="165"/>
      <c r="W174" s="165"/>
      <c r="X174" s="165"/>
      <c r="Y174" s="165"/>
      <c r="Z174" s="165"/>
      <c r="AA174" s="165"/>
      <c r="AB174" s="165"/>
      <c r="AC174" s="165"/>
      <c r="AD174" s="165"/>
      <c r="AE174" s="165"/>
      <c r="AR174" s="152" t="s">
        <v>126</v>
      </c>
      <c r="AT174" s="152" t="s">
        <v>121</v>
      </c>
      <c r="AU174" s="152" t="s">
        <v>85</v>
      </c>
      <c r="AY174" s="158" t="s">
        <v>119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58" t="s">
        <v>81</v>
      </c>
      <c r="BK174" s="228">
        <f>ROUND(I174*H174,2)</f>
        <v>0</v>
      </c>
      <c r="BL174" s="158" t="s">
        <v>126</v>
      </c>
      <c r="BM174" s="152" t="s">
        <v>246</v>
      </c>
    </row>
    <row r="175" spans="1:65" s="147" customFormat="1" ht="24.2" customHeight="1">
      <c r="A175" s="165"/>
      <c r="B175" s="84"/>
      <c r="C175" s="141">
        <v>31</v>
      </c>
      <c r="D175" s="141" t="s">
        <v>121</v>
      </c>
      <c r="E175" s="142" t="s">
        <v>247</v>
      </c>
      <c r="F175" s="143" t="s">
        <v>248</v>
      </c>
      <c r="G175" s="144" t="s">
        <v>124</v>
      </c>
      <c r="H175" s="145">
        <v>1300</v>
      </c>
      <c r="I175" s="85"/>
      <c r="J175" s="146">
        <f>ROUND(I175*H175,2)</f>
        <v>0</v>
      </c>
      <c r="K175" s="143" t="s">
        <v>125</v>
      </c>
      <c r="L175" s="84"/>
      <c r="M175" s="86" t="s">
        <v>1</v>
      </c>
      <c r="N175" s="225" t="s">
        <v>41</v>
      </c>
      <c r="O175" s="226"/>
      <c r="P175" s="227">
        <f>O175*H175</f>
        <v>0</v>
      </c>
      <c r="Q175" s="227">
        <v>0</v>
      </c>
      <c r="R175" s="227">
        <f>Q175*H175</f>
        <v>0</v>
      </c>
      <c r="S175" s="227">
        <v>0.02</v>
      </c>
      <c r="T175" s="151">
        <f>S175*H175</f>
        <v>26</v>
      </c>
      <c r="U175" s="165"/>
      <c r="V175" s="165"/>
      <c r="W175" s="165"/>
      <c r="X175" s="165"/>
      <c r="Y175" s="165"/>
      <c r="Z175" s="165"/>
      <c r="AA175" s="165"/>
      <c r="AB175" s="165"/>
      <c r="AC175" s="165"/>
      <c r="AD175" s="165"/>
      <c r="AE175" s="165"/>
      <c r="AR175" s="152" t="s">
        <v>126</v>
      </c>
      <c r="AT175" s="152" t="s">
        <v>121</v>
      </c>
      <c r="AU175" s="152" t="s">
        <v>85</v>
      </c>
      <c r="AY175" s="158" t="s">
        <v>119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58" t="s">
        <v>81</v>
      </c>
      <c r="BK175" s="228">
        <f>ROUND(I175*H175,2)</f>
        <v>0</v>
      </c>
      <c r="BL175" s="158" t="s">
        <v>126</v>
      </c>
      <c r="BM175" s="152" t="s">
        <v>249</v>
      </c>
    </row>
    <row r="176" spans="1:65" s="83" customFormat="1" ht="22.9" customHeight="1">
      <c r="B176" s="217"/>
      <c r="C176" s="274"/>
      <c r="D176" s="275" t="s">
        <v>75</v>
      </c>
      <c r="E176" s="278" t="s">
        <v>250</v>
      </c>
      <c r="F176" s="278" t="s">
        <v>251</v>
      </c>
      <c r="G176" s="274"/>
      <c r="H176" s="274"/>
      <c r="J176" s="279">
        <f>BK176</f>
        <v>0</v>
      </c>
      <c r="K176" s="274"/>
      <c r="L176" s="217"/>
      <c r="M176" s="219"/>
      <c r="N176" s="220"/>
      <c r="O176" s="220"/>
      <c r="P176" s="221">
        <f>SUM(P177:P186)</f>
        <v>0</v>
      </c>
      <c r="Q176" s="220"/>
      <c r="R176" s="221">
        <f>SUM(R177:R186)</f>
        <v>0</v>
      </c>
      <c r="S176" s="220"/>
      <c r="T176" s="222">
        <f>SUM(T177:T186)</f>
        <v>0</v>
      </c>
      <c r="AR176" s="218" t="s">
        <v>81</v>
      </c>
      <c r="AT176" s="223" t="s">
        <v>75</v>
      </c>
      <c r="AU176" s="223" t="s">
        <v>81</v>
      </c>
      <c r="AY176" s="218" t="s">
        <v>119</v>
      </c>
      <c r="BK176" s="224">
        <f>SUM(BK177:BK186)</f>
        <v>0</v>
      </c>
    </row>
    <row r="177" spans="1:65" s="147" customFormat="1" ht="21.75" customHeight="1">
      <c r="A177" s="165"/>
      <c r="B177" s="84"/>
      <c r="C177" s="141">
        <v>32</v>
      </c>
      <c r="D177" s="141" t="s">
        <v>121</v>
      </c>
      <c r="E177" s="142" t="s">
        <v>252</v>
      </c>
      <c r="F177" s="143" t="s">
        <v>253</v>
      </c>
      <c r="G177" s="144" t="s">
        <v>158</v>
      </c>
      <c r="H177" s="145">
        <v>26</v>
      </c>
      <c r="I177" s="85"/>
      <c r="J177" s="146">
        <f>ROUND(I177*H177,2)</f>
        <v>0</v>
      </c>
      <c r="K177" s="143" t="s">
        <v>125</v>
      </c>
      <c r="L177" s="84"/>
      <c r="M177" s="86" t="s">
        <v>1</v>
      </c>
      <c r="N177" s="225" t="s">
        <v>41</v>
      </c>
      <c r="O177" s="226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151">
        <f>S177*H177</f>
        <v>0</v>
      </c>
      <c r="U177" s="165"/>
      <c r="V177" s="165"/>
      <c r="W177" s="165"/>
      <c r="X177" s="165"/>
      <c r="Y177" s="165"/>
      <c r="Z177" s="165"/>
      <c r="AA177" s="165"/>
      <c r="AB177" s="165"/>
      <c r="AC177" s="165"/>
      <c r="AD177" s="165"/>
      <c r="AE177" s="165"/>
      <c r="AR177" s="152" t="s">
        <v>126</v>
      </c>
      <c r="AT177" s="152" t="s">
        <v>121</v>
      </c>
      <c r="AU177" s="152" t="s">
        <v>85</v>
      </c>
      <c r="AY177" s="158" t="s">
        <v>119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58" t="s">
        <v>81</v>
      </c>
      <c r="BK177" s="228">
        <f>ROUND(I177*H177,2)</f>
        <v>0</v>
      </c>
      <c r="BL177" s="158" t="s">
        <v>126</v>
      </c>
      <c r="BM177" s="152" t="s">
        <v>254</v>
      </c>
    </row>
    <row r="178" spans="1:65" s="147" customFormat="1" ht="24.2" customHeight="1">
      <c r="A178" s="165"/>
      <c r="B178" s="84"/>
      <c r="C178" s="141">
        <v>33</v>
      </c>
      <c r="D178" s="141" t="s">
        <v>121</v>
      </c>
      <c r="E178" s="142" t="s">
        <v>255</v>
      </c>
      <c r="F178" s="143" t="s">
        <v>256</v>
      </c>
      <c r="G178" s="144" t="s">
        <v>158</v>
      </c>
      <c r="H178" s="145">
        <v>494</v>
      </c>
      <c r="I178" s="85"/>
      <c r="J178" s="146">
        <f>ROUND(I178*H178,2)</f>
        <v>0</v>
      </c>
      <c r="K178" s="143" t="s">
        <v>125</v>
      </c>
      <c r="L178" s="84"/>
      <c r="M178" s="86" t="s">
        <v>1</v>
      </c>
      <c r="N178" s="225" t="s">
        <v>41</v>
      </c>
      <c r="O178" s="226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151">
        <f>S178*H178</f>
        <v>0</v>
      </c>
      <c r="U178" s="165"/>
      <c r="V178" s="165"/>
      <c r="W178" s="165"/>
      <c r="X178" s="165"/>
      <c r="Y178" s="165"/>
      <c r="Z178" s="165"/>
      <c r="AA178" s="165"/>
      <c r="AB178" s="165"/>
      <c r="AC178" s="165"/>
      <c r="AD178" s="165"/>
      <c r="AE178" s="165"/>
      <c r="AR178" s="152" t="s">
        <v>126</v>
      </c>
      <c r="AT178" s="152" t="s">
        <v>121</v>
      </c>
      <c r="AU178" s="152" t="s">
        <v>85</v>
      </c>
      <c r="AY178" s="158" t="s">
        <v>119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58" t="s">
        <v>81</v>
      </c>
      <c r="BK178" s="228">
        <f>ROUND(I178*H178,2)</f>
        <v>0</v>
      </c>
      <c r="BL178" s="158" t="s">
        <v>126</v>
      </c>
      <c r="BM178" s="152" t="s">
        <v>257</v>
      </c>
    </row>
    <row r="179" spans="1:65" s="88" customFormat="1">
      <c r="B179" s="234"/>
      <c r="C179" s="284"/>
      <c r="D179" s="281" t="s">
        <v>132</v>
      </c>
      <c r="E179" s="285" t="s">
        <v>1</v>
      </c>
      <c r="F179" s="286" t="s">
        <v>258</v>
      </c>
      <c r="G179" s="284"/>
      <c r="H179" s="287">
        <v>494</v>
      </c>
      <c r="J179" s="284"/>
      <c r="K179" s="284"/>
      <c r="L179" s="234"/>
      <c r="M179" s="236"/>
      <c r="N179" s="237"/>
      <c r="O179" s="237"/>
      <c r="P179" s="237"/>
      <c r="Q179" s="237"/>
      <c r="R179" s="237"/>
      <c r="S179" s="237"/>
      <c r="T179" s="238"/>
      <c r="AT179" s="235" t="s">
        <v>132</v>
      </c>
      <c r="AU179" s="235" t="s">
        <v>85</v>
      </c>
      <c r="AV179" s="88" t="s">
        <v>85</v>
      </c>
      <c r="AW179" s="88" t="s">
        <v>32</v>
      </c>
      <c r="AX179" s="88" t="s">
        <v>81</v>
      </c>
      <c r="AY179" s="235" t="s">
        <v>119</v>
      </c>
    </row>
    <row r="180" spans="1:65" s="147" customFormat="1" ht="21.75" customHeight="1">
      <c r="A180" s="165"/>
      <c r="B180" s="84"/>
      <c r="C180" s="141">
        <v>34</v>
      </c>
      <c r="D180" s="141" t="s">
        <v>121</v>
      </c>
      <c r="E180" s="142" t="s">
        <v>259</v>
      </c>
      <c r="F180" s="143" t="s">
        <v>260</v>
      </c>
      <c r="G180" s="144" t="s">
        <v>158</v>
      </c>
      <c r="H180" s="145">
        <v>5.5890000000000004</v>
      </c>
      <c r="I180" s="85"/>
      <c r="J180" s="146">
        <f>ROUND(I180*H180,2)</f>
        <v>0</v>
      </c>
      <c r="K180" s="143" t="s">
        <v>125</v>
      </c>
      <c r="L180" s="84"/>
      <c r="M180" s="86" t="s">
        <v>1</v>
      </c>
      <c r="N180" s="225" t="s">
        <v>41</v>
      </c>
      <c r="O180" s="226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151">
        <f>S180*H180</f>
        <v>0</v>
      </c>
      <c r="U180" s="165"/>
      <c r="V180" s="165"/>
      <c r="W180" s="165"/>
      <c r="X180" s="165"/>
      <c r="Y180" s="165"/>
      <c r="Z180" s="165"/>
      <c r="AA180" s="165"/>
      <c r="AB180" s="165"/>
      <c r="AC180" s="165"/>
      <c r="AD180" s="165"/>
      <c r="AE180" s="165"/>
      <c r="AR180" s="152" t="s">
        <v>126</v>
      </c>
      <c r="AT180" s="152" t="s">
        <v>121</v>
      </c>
      <c r="AU180" s="152" t="s">
        <v>85</v>
      </c>
      <c r="AY180" s="158" t="s">
        <v>119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58" t="s">
        <v>81</v>
      </c>
      <c r="BK180" s="228">
        <f>ROUND(I180*H180,2)</f>
        <v>0</v>
      </c>
      <c r="BL180" s="158" t="s">
        <v>126</v>
      </c>
      <c r="BM180" s="152" t="s">
        <v>261</v>
      </c>
    </row>
    <row r="181" spans="1:65" s="88" customFormat="1">
      <c r="B181" s="234"/>
      <c r="C181" s="284"/>
      <c r="D181" s="281" t="s">
        <v>132</v>
      </c>
      <c r="E181" s="285" t="s">
        <v>1</v>
      </c>
      <c r="F181" s="286" t="s">
        <v>262</v>
      </c>
      <c r="G181" s="284"/>
      <c r="H181" s="287">
        <v>5.5890000000000004</v>
      </c>
      <c r="J181" s="284"/>
      <c r="K181" s="284"/>
      <c r="L181" s="234"/>
      <c r="M181" s="236"/>
      <c r="N181" s="237"/>
      <c r="O181" s="237"/>
      <c r="P181" s="237"/>
      <c r="Q181" s="237"/>
      <c r="R181" s="237"/>
      <c r="S181" s="237"/>
      <c r="T181" s="238"/>
      <c r="AT181" s="235" t="s">
        <v>132</v>
      </c>
      <c r="AU181" s="235" t="s">
        <v>85</v>
      </c>
      <c r="AV181" s="88" t="s">
        <v>85</v>
      </c>
      <c r="AW181" s="88" t="s">
        <v>32</v>
      </c>
      <c r="AX181" s="88" t="s">
        <v>81</v>
      </c>
      <c r="AY181" s="235" t="s">
        <v>119</v>
      </c>
    </row>
    <row r="182" spans="1:65" s="147" customFormat="1" ht="24.2" customHeight="1">
      <c r="A182" s="165"/>
      <c r="B182" s="84"/>
      <c r="C182" s="141">
        <v>35</v>
      </c>
      <c r="D182" s="141" t="s">
        <v>121</v>
      </c>
      <c r="E182" s="142" t="s">
        <v>263</v>
      </c>
      <c r="F182" s="143" t="s">
        <v>264</v>
      </c>
      <c r="G182" s="144" t="s">
        <v>158</v>
      </c>
      <c r="H182" s="145">
        <v>106.191</v>
      </c>
      <c r="I182" s="85"/>
      <c r="J182" s="146">
        <f>ROUND(I182*H182,2)</f>
        <v>0</v>
      </c>
      <c r="K182" s="143" t="s">
        <v>125</v>
      </c>
      <c r="L182" s="84"/>
      <c r="M182" s="86" t="s">
        <v>1</v>
      </c>
      <c r="N182" s="225" t="s">
        <v>41</v>
      </c>
      <c r="O182" s="226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151">
        <f>S182*H182</f>
        <v>0</v>
      </c>
      <c r="U182" s="165"/>
      <c r="V182" s="165"/>
      <c r="W182" s="165"/>
      <c r="X182" s="165"/>
      <c r="Y182" s="165"/>
      <c r="Z182" s="165"/>
      <c r="AA182" s="165"/>
      <c r="AB182" s="165"/>
      <c r="AC182" s="165"/>
      <c r="AD182" s="165"/>
      <c r="AE182" s="165"/>
      <c r="AR182" s="152" t="s">
        <v>126</v>
      </c>
      <c r="AT182" s="152" t="s">
        <v>121</v>
      </c>
      <c r="AU182" s="152" t="s">
        <v>85</v>
      </c>
      <c r="AY182" s="158" t="s">
        <v>119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158" t="s">
        <v>81</v>
      </c>
      <c r="BK182" s="228">
        <f>ROUND(I182*H182,2)</f>
        <v>0</v>
      </c>
      <c r="BL182" s="158" t="s">
        <v>126</v>
      </c>
      <c r="BM182" s="152" t="s">
        <v>265</v>
      </c>
    </row>
    <row r="183" spans="1:65" s="88" customFormat="1">
      <c r="B183" s="234"/>
      <c r="C183" s="284"/>
      <c r="D183" s="281" t="s">
        <v>132</v>
      </c>
      <c r="E183" s="285" t="s">
        <v>1</v>
      </c>
      <c r="F183" s="286" t="s">
        <v>266</v>
      </c>
      <c r="G183" s="284"/>
      <c r="H183" s="287">
        <v>106.191</v>
      </c>
      <c r="J183" s="284"/>
      <c r="K183" s="284"/>
      <c r="L183" s="234"/>
      <c r="M183" s="236"/>
      <c r="N183" s="237"/>
      <c r="O183" s="237"/>
      <c r="P183" s="237"/>
      <c r="Q183" s="237"/>
      <c r="R183" s="237"/>
      <c r="S183" s="237"/>
      <c r="T183" s="238"/>
      <c r="AT183" s="235" t="s">
        <v>132</v>
      </c>
      <c r="AU183" s="235" t="s">
        <v>85</v>
      </c>
      <c r="AV183" s="88" t="s">
        <v>85</v>
      </c>
      <c r="AW183" s="88" t="s">
        <v>32</v>
      </c>
      <c r="AX183" s="88" t="s">
        <v>81</v>
      </c>
      <c r="AY183" s="235" t="s">
        <v>119</v>
      </c>
    </row>
    <row r="184" spans="1:65" s="147" customFormat="1" ht="24.2" customHeight="1">
      <c r="A184" s="165"/>
      <c r="B184" s="84"/>
      <c r="C184" s="141">
        <v>36</v>
      </c>
      <c r="D184" s="141" t="s">
        <v>121</v>
      </c>
      <c r="E184" s="142" t="s">
        <v>267</v>
      </c>
      <c r="F184" s="143" t="s">
        <v>268</v>
      </c>
      <c r="G184" s="144" t="s">
        <v>158</v>
      </c>
      <c r="H184" s="145">
        <v>31.588999999999999</v>
      </c>
      <c r="I184" s="85"/>
      <c r="J184" s="146">
        <f>ROUND(I184*H184,2)</f>
        <v>0</v>
      </c>
      <c r="K184" s="143" t="s">
        <v>125</v>
      </c>
      <c r="L184" s="84"/>
      <c r="M184" s="86" t="s">
        <v>1</v>
      </c>
      <c r="N184" s="225" t="s">
        <v>41</v>
      </c>
      <c r="O184" s="226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151">
        <f>S184*H184</f>
        <v>0</v>
      </c>
      <c r="U184" s="165"/>
      <c r="V184" s="165"/>
      <c r="W184" s="165"/>
      <c r="X184" s="165"/>
      <c r="Y184" s="165"/>
      <c r="Z184" s="165"/>
      <c r="AA184" s="165"/>
      <c r="AB184" s="165"/>
      <c r="AC184" s="165"/>
      <c r="AD184" s="165"/>
      <c r="AE184" s="165"/>
      <c r="AR184" s="152" t="s">
        <v>126</v>
      </c>
      <c r="AT184" s="152" t="s">
        <v>121</v>
      </c>
      <c r="AU184" s="152" t="s">
        <v>85</v>
      </c>
      <c r="AY184" s="158" t="s">
        <v>119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58" t="s">
        <v>81</v>
      </c>
      <c r="BK184" s="228">
        <f>ROUND(I184*H184,2)</f>
        <v>0</v>
      </c>
      <c r="BL184" s="158" t="s">
        <v>126</v>
      </c>
      <c r="BM184" s="152" t="s">
        <v>269</v>
      </c>
    </row>
    <row r="185" spans="1:65" s="147" customFormat="1" ht="37.9" customHeight="1">
      <c r="A185" s="165"/>
      <c r="B185" s="84"/>
      <c r="C185" s="141">
        <v>37</v>
      </c>
      <c r="D185" s="141" t="s">
        <v>121</v>
      </c>
      <c r="E185" s="142" t="s">
        <v>270</v>
      </c>
      <c r="F185" s="143" t="s">
        <v>271</v>
      </c>
      <c r="G185" s="144" t="s">
        <v>158</v>
      </c>
      <c r="H185" s="145">
        <v>5.5890000000000004</v>
      </c>
      <c r="I185" s="85"/>
      <c r="J185" s="146">
        <f>ROUND(I185*H185,2)</f>
        <v>0</v>
      </c>
      <c r="K185" s="143" t="s">
        <v>125</v>
      </c>
      <c r="L185" s="84"/>
      <c r="M185" s="86" t="s">
        <v>1</v>
      </c>
      <c r="N185" s="225" t="s">
        <v>41</v>
      </c>
      <c r="O185" s="226"/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151">
        <f>S185*H185</f>
        <v>0</v>
      </c>
      <c r="U185" s="165"/>
      <c r="V185" s="165"/>
      <c r="W185" s="165"/>
      <c r="X185" s="165"/>
      <c r="Y185" s="165"/>
      <c r="Z185" s="165"/>
      <c r="AA185" s="165"/>
      <c r="AB185" s="165"/>
      <c r="AC185" s="165"/>
      <c r="AD185" s="165"/>
      <c r="AE185" s="165"/>
      <c r="AR185" s="152" t="s">
        <v>126</v>
      </c>
      <c r="AT185" s="152" t="s">
        <v>121</v>
      </c>
      <c r="AU185" s="152" t="s">
        <v>85</v>
      </c>
      <c r="AY185" s="158" t="s">
        <v>119</v>
      </c>
      <c r="BE185" s="228">
        <f>IF(N185="základní",J185,0)</f>
        <v>0</v>
      </c>
      <c r="BF185" s="228">
        <f>IF(N185="snížená",J185,0)</f>
        <v>0</v>
      </c>
      <c r="BG185" s="228">
        <f>IF(N185="zákl. přenesená",J185,0)</f>
        <v>0</v>
      </c>
      <c r="BH185" s="228">
        <f>IF(N185="sníž. přenesená",J185,0)</f>
        <v>0</v>
      </c>
      <c r="BI185" s="228">
        <f>IF(N185="nulová",J185,0)</f>
        <v>0</v>
      </c>
      <c r="BJ185" s="158" t="s">
        <v>81</v>
      </c>
      <c r="BK185" s="228">
        <f>ROUND(I185*H185,2)</f>
        <v>0</v>
      </c>
      <c r="BL185" s="158" t="s">
        <v>126</v>
      </c>
      <c r="BM185" s="152" t="s">
        <v>272</v>
      </c>
    </row>
    <row r="186" spans="1:65" s="147" customFormat="1" ht="44.25" customHeight="1">
      <c r="A186" s="165"/>
      <c r="B186" s="84"/>
      <c r="C186" s="141">
        <v>38</v>
      </c>
      <c r="D186" s="141" t="s">
        <v>121</v>
      </c>
      <c r="E186" s="142" t="s">
        <v>273</v>
      </c>
      <c r="F186" s="143" t="s">
        <v>274</v>
      </c>
      <c r="G186" s="144" t="s">
        <v>158</v>
      </c>
      <c r="H186" s="145">
        <v>26</v>
      </c>
      <c r="I186" s="85"/>
      <c r="J186" s="146">
        <f>ROUND(I186*H186,2)</f>
        <v>0</v>
      </c>
      <c r="K186" s="143" t="s">
        <v>125</v>
      </c>
      <c r="L186" s="84"/>
      <c r="M186" s="86" t="s">
        <v>1</v>
      </c>
      <c r="N186" s="225" t="s">
        <v>41</v>
      </c>
      <c r="O186" s="226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151">
        <f>S186*H186</f>
        <v>0</v>
      </c>
      <c r="U186" s="165"/>
      <c r="V186" s="165"/>
      <c r="W186" s="165"/>
      <c r="X186" s="165"/>
      <c r="Y186" s="165"/>
      <c r="Z186" s="165"/>
      <c r="AA186" s="165"/>
      <c r="AB186" s="165"/>
      <c r="AC186" s="165"/>
      <c r="AD186" s="165"/>
      <c r="AE186" s="165"/>
      <c r="AR186" s="152" t="s">
        <v>126</v>
      </c>
      <c r="AT186" s="152" t="s">
        <v>121</v>
      </c>
      <c r="AU186" s="152" t="s">
        <v>85</v>
      </c>
      <c r="AY186" s="158" t="s">
        <v>119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158" t="s">
        <v>81</v>
      </c>
      <c r="BK186" s="228">
        <f>ROUND(I186*H186,2)</f>
        <v>0</v>
      </c>
      <c r="BL186" s="158" t="s">
        <v>126</v>
      </c>
      <c r="BM186" s="152" t="s">
        <v>275</v>
      </c>
    </row>
    <row r="187" spans="1:65" s="83" customFormat="1" ht="22.9" customHeight="1">
      <c r="B187" s="217"/>
      <c r="C187" s="274"/>
      <c r="D187" s="275" t="s">
        <v>75</v>
      </c>
      <c r="E187" s="278" t="s">
        <v>276</v>
      </c>
      <c r="F187" s="278" t="s">
        <v>277</v>
      </c>
      <c r="G187" s="274"/>
      <c r="H187" s="274"/>
      <c r="J187" s="279">
        <f>BK187</f>
        <v>0</v>
      </c>
      <c r="K187" s="274"/>
      <c r="L187" s="217"/>
      <c r="M187" s="219"/>
      <c r="N187" s="220"/>
      <c r="O187" s="220"/>
      <c r="P187" s="221">
        <f>P188</f>
        <v>0</v>
      </c>
      <c r="Q187" s="220"/>
      <c r="R187" s="221">
        <f>R188</f>
        <v>0</v>
      </c>
      <c r="S187" s="220"/>
      <c r="T187" s="222">
        <f>T188</f>
        <v>0</v>
      </c>
      <c r="AR187" s="218" t="s">
        <v>81</v>
      </c>
      <c r="AT187" s="223" t="s">
        <v>75</v>
      </c>
      <c r="AU187" s="223" t="s">
        <v>81</v>
      </c>
      <c r="AY187" s="218" t="s">
        <v>119</v>
      </c>
      <c r="BK187" s="224">
        <f>BK188</f>
        <v>0</v>
      </c>
    </row>
    <row r="188" spans="1:65" s="147" customFormat="1" ht="33" customHeight="1">
      <c r="A188" s="165"/>
      <c r="B188" s="84"/>
      <c r="C188" s="141">
        <v>39</v>
      </c>
      <c r="D188" s="141" t="s">
        <v>121</v>
      </c>
      <c r="E188" s="142" t="s">
        <v>278</v>
      </c>
      <c r="F188" s="143" t="s">
        <v>279</v>
      </c>
      <c r="G188" s="144" t="s">
        <v>158</v>
      </c>
      <c r="H188" s="145">
        <v>237.54400000000001</v>
      </c>
      <c r="I188" s="85"/>
      <c r="J188" s="146">
        <f>ROUND(I188*H188,2)</f>
        <v>0</v>
      </c>
      <c r="K188" s="143" t="s">
        <v>125</v>
      </c>
      <c r="L188" s="84"/>
      <c r="M188" s="86" t="s">
        <v>1</v>
      </c>
      <c r="N188" s="225" t="s">
        <v>41</v>
      </c>
      <c r="O188" s="226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151">
        <f>S188*H188</f>
        <v>0</v>
      </c>
      <c r="U188" s="165"/>
      <c r="V188" s="165"/>
      <c r="W188" s="165"/>
      <c r="X188" s="165"/>
      <c r="Y188" s="165"/>
      <c r="Z188" s="165"/>
      <c r="AA188" s="165"/>
      <c r="AB188" s="165"/>
      <c r="AC188" s="165"/>
      <c r="AD188" s="165"/>
      <c r="AE188" s="165"/>
      <c r="AR188" s="152" t="s">
        <v>126</v>
      </c>
      <c r="AT188" s="152" t="s">
        <v>121</v>
      </c>
      <c r="AU188" s="152" t="s">
        <v>85</v>
      </c>
      <c r="AY188" s="158" t="s">
        <v>119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158" t="s">
        <v>81</v>
      </c>
      <c r="BK188" s="228">
        <f>ROUND(I188*H188,2)</f>
        <v>0</v>
      </c>
      <c r="BL188" s="158" t="s">
        <v>126</v>
      </c>
      <c r="BM188" s="152" t="s">
        <v>280</v>
      </c>
    </row>
    <row r="189" spans="1:65" s="83" customFormat="1" ht="25.9" customHeight="1">
      <c r="B189" s="217"/>
      <c r="C189" s="274"/>
      <c r="D189" s="275" t="s">
        <v>75</v>
      </c>
      <c r="E189" s="276" t="s">
        <v>281</v>
      </c>
      <c r="F189" s="276" t="s">
        <v>282</v>
      </c>
      <c r="G189" s="274"/>
      <c r="H189" s="274"/>
      <c r="J189" s="277">
        <f>BK189</f>
        <v>0</v>
      </c>
      <c r="K189" s="274"/>
      <c r="L189" s="217"/>
      <c r="M189" s="219"/>
      <c r="N189" s="220"/>
      <c r="O189" s="220"/>
      <c r="P189" s="221">
        <f>P190+P192</f>
        <v>0</v>
      </c>
      <c r="Q189" s="220"/>
      <c r="R189" s="221">
        <f>R190+R192</f>
        <v>0</v>
      </c>
      <c r="S189" s="220"/>
      <c r="T189" s="222">
        <f>T190+T192</f>
        <v>0</v>
      </c>
      <c r="AR189" s="218" t="s">
        <v>141</v>
      </c>
      <c r="AT189" s="223" t="s">
        <v>75</v>
      </c>
      <c r="AU189" s="223" t="s">
        <v>76</v>
      </c>
      <c r="AY189" s="218" t="s">
        <v>119</v>
      </c>
      <c r="BK189" s="224">
        <f>BK190+BK192</f>
        <v>0</v>
      </c>
    </row>
    <row r="190" spans="1:65" s="83" customFormat="1" ht="22.9" customHeight="1">
      <c r="B190" s="217"/>
      <c r="C190" s="274"/>
      <c r="D190" s="275" t="s">
        <v>75</v>
      </c>
      <c r="E190" s="278" t="s">
        <v>283</v>
      </c>
      <c r="F190" s="278" t="s">
        <v>284</v>
      </c>
      <c r="G190" s="274"/>
      <c r="H190" s="274"/>
      <c r="J190" s="279">
        <f>BK190</f>
        <v>0</v>
      </c>
      <c r="K190" s="274"/>
      <c r="L190" s="217"/>
      <c r="M190" s="219"/>
      <c r="N190" s="220"/>
      <c r="O190" s="220"/>
      <c r="P190" s="221">
        <f>P191</f>
        <v>0</v>
      </c>
      <c r="Q190" s="220"/>
      <c r="R190" s="221">
        <f>R191</f>
        <v>0</v>
      </c>
      <c r="S190" s="220"/>
      <c r="T190" s="222">
        <f>T191</f>
        <v>0</v>
      </c>
      <c r="AR190" s="218" t="s">
        <v>141</v>
      </c>
      <c r="AT190" s="223" t="s">
        <v>75</v>
      </c>
      <c r="AU190" s="223" t="s">
        <v>81</v>
      </c>
      <c r="AY190" s="218" t="s">
        <v>119</v>
      </c>
      <c r="BK190" s="224">
        <f>BK191</f>
        <v>0</v>
      </c>
    </row>
    <row r="191" spans="1:65" s="147" customFormat="1" ht="16.5" customHeight="1">
      <c r="A191" s="165"/>
      <c r="B191" s="84"/>
      <c r="C191" s="141">
        <v>40</v>
      </c>
      <c r="D191" s="141" t="s">
        <v>121</v>
      </c>
      <c r="E191" s="142" t="s">
        <v>285</v>
      </c>
      <c r="F191" s="143" t="s">
        <v>284</v>
      </c>
      <c r="G191" s="144" t="s">
        <v>286</v>
      </c>
      <c r="H191" s="145">
        <v>1</v>
      </c>
      <c r="I191" s="85"/>
      <c r="J191" s="146">
        <f>ROUND(I191*H191,2)</f>
        <v>0</v>
      </c>
      <c r="K191" s="143" t="s">
        <v>125</v>
      </c>
      <c r="L191" s="84"/>
      <c r="M191" s="86" t="s">
        <v>1</v>
      </c>
      <c r="N191" s="225" t="s">
        <v>41</v>
      </c>
      <c r="O191" s="226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151">
        <f>S191*H191</f>
        <v>0</v>
      </c>
      <c r="U191" s="165"/>
      <c r="V191" s="165"/>
      <c r="W191" s="165"/>
      <c r="X191" s="165"/>
      <c r="Y191" s="165"/>
      <c r="Z191" s="165"/>
      <c r="AA191" s="165"/>
      <c r="AB191" s="165"/>
      <c r="AC191" s="165"/>
      <c r="AD191" s="165"/>
      <c r="AE191" s="165"/>
      <c r="AR191" s="152" t="s">
        <v>287</v>
      </c>
      <c r="AT191" s="152" t="s">
        <v>121</v>
      </c>
      <c r="AU191" s="152" t="s">
        <v>85</v>
      </c>
      <c r="AY191" s="158" t="s">
        <v>119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158" t="s">
        <v>81</v>
      </c>
      <c r="BK191" s="228">
        <f>ROUND(I191*H191,2)</f>
        <v>0</v>
      </c>
      <c r="BL191" s="158" t="s">
        <v>287</v>
      </c>
      <c r="BM191" s="152" t="s">
        <v>288</v>
      </c>
    </row>
    <row r="192" spans="1:65" s="83" customFormat="1" ht="22.9" customHeight="1">
      <c r="B192" s="217"/>
      <c r="C192" s="274"/>
      <c r="D192" s="275" t="s">
        <v>75</v>
      </c>
      <c r="E192" s="278" t="s">
        <v>289</v>
      </c>
      <c r="F192" s="278" t="s">
        <v>290</v>
      </c>
      <c r="G192" s="274"/>
      <c r="H192" s="274"/>
      <c r="J192" s="279">
        <f>BK192</f>
        <v>0</v>
      </c>
      <c r="K192" s="274"/>
      <c r="L192" s="217"/>
      <c r="M192" s="219"/>
      <c r="N192" s="220"/>
      <c r="O192" s="220"/>
      <c r="P192" s="221">
        <f>P193</f>
        <v>0</v>
      </c>
      <c r="Q192" s="220"/>
      <c r="R192" s="221">
        <f>R193</f>
        <v>0</v>
      </c>
      <c r="S192" s="220"/>
      <c r="T192" s="222">
        <f>T193</f>
        <v>0</v>
      </c>
      <c r="AR192" s="218" t="s">
        <v>141</v>
      </c>
      <c r="AT192" s="223" t="s">
        <v>75</v>
      </c>
      <c r="AU192" s="223" t="s">
        <v>81</v>
      </c>
      <c r="AY192" s="218" t="s">
        <v>119</v>
      </c>
      <c r="BK192" s="224">
        <f>BK193</f>
        <v>0</v>
      </c>
    </row>
    <row r="193" spans="1:65" s="147" customFormat="1" ht="16.5" customHeight="1">
      <c r="A193" s="165"/>
      <c r="B193" s="84"/>
      <c r="C193" s="141">
        <v>41</v>
      </c>
      <c r="D193" s="141" t="s">
        <v>121</v>
      </c>
      <c r="E193" s="142" t="s">
        <v>291</v>
      </c>
      <c r="F193" s="143" t="s">
        <v>292</v>
      </c>
      <c r="G193" s="144" t="s">
        <v>286</v>
      </c>
      <c r="H193" s="145">
        <v>1</v>
      </c>
      <c r="I193" s="85"/>
      <c r="J193" s="146">
        <f>ROUND(I193*H193,2)</f>
        <v>0</v>
      </c>
      <c r="K193" s="143" t="s">
        <v>125</v>
      </c>
      <c r="L193" s="84"/>
      <c r="M193" s="91" t="s">
        <v>1</v>
      </c>
      <c r="N193" s="241" t="s">
        <v>41</v>
      </c>
      <c r="O193" s="242"/>
      <c r="P193" s="243">
        <f>O193*H193</f>
        <v>0</v>
      </c>
      <c r="Q193" s="243">
        <v>0</v>
      </c>
      <c r="R193" s="243">
        <f>Q193*H193</f>
        <v>0</v>
      </c>
      <c r="S193" s="243">
        <v>0</v>
      </c>
      <c r="T193" s="244">
        <f>S193*H193</f>
        <v>0</v>
      </c>
      <c r="U193" s="165"/>
      <c r="V193" s="165"/>
      <c r="W193" s="165"/>
      <c r="X193" s="165"/>
      <c r="Y193" s="165"/>
      <c r="Z193" s="165"/>
      <c r="AA193" s="165"/>
      <c r="AB193" s="165"/>
      <c r="AC193" s="165"/>
      <c r="AD193" s="165"/>
      <c r="AE193" s="165"/>
      <c r="AR193" s="152" t="s">
        <v>287</v>
      </c>
      <c r="AT193" s="152" t="s">
        <v>121</v>
      </c>
      <c r="AU193" s="152" t="s">
        <v>85</v>
      </c>
      <c r="AY193" s="158" t="s">
        <v>119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158" t="s">
        <v>81</v>
      </c>
      <c r="BK193" s="228">
        <f>ROUND(I193*H193,2)</f>
        <v>0</v>
      </c>
      <c r="BL193" s="158" t="s">
        <v>287</v>
      </c>
      <c r="BM193" s="152" t="s">
        <v>293</v>
      </c>
    </row>
    <row r="194" spans="1:65" s="147" customFormat="1" ht="6.95" customHeight="1">
      <c r="A194" s="165"/>
      <c r="B194" s="198"/>
      <c r="C194" s="199"/>
      <c r="D194" s="199"/>
      <c r="E194" s="199"/>
      <c r="F194" s="199"/>
      <c r="G194" s="199"/>
      <c r="H194" s="199"/>
      <c r="I194" s="199"/>
      <c r="J194" s="199"/>
      <c r="K194" s="199"/>
      <c r="L194" s="84"/>
      <c r="M194" s="165"/>
      <c r="O194" s="165"/>
      <c r="P194" s="165"/>
      <c r="Q194" s="165"/>
      <c r="R194" s="165"/>
      <c r="S194" s="165"/>
      <c r="T194" s="165"/>
      <c r="U194" s="165"/>
      <c r="V194" s="165"/>
      <c r="W194" s="165"/>
      <c r="X194" s="165"/>
      <c r="Y194" s="165"/>
      <c r="Z194" s="165"/>
      <c r="AA194" s="165"/>
      <c r="AB194" s="165"/>
      <c r="AC194" s="165"/>
      <c r="AD194" s="165"/>
      <c r="AE194" s="165"/>
    </row>
  </sheetData>
  <sheetProtection algorithmName="SHA-512" hashValue="H7/QDN+nyPGBnxbxqd9am7bCzSJWejAPFMRVPrtUfocCdrSZVvjFbpjmjn9e1YitRRWrYoJwGRNXMwLjv/A6MQ==" saltValue="MtsEmoIpkjQ2N9SD+mep8A==" spinCount="100000" sheet="1" objects="1" scenarios="1"/>
  <autoFilter ref="C121:K193"/>
  <mergeCells count="6">
    <mergeCell ref="E114:H114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1"/>
      <c r="C3" s="12"/>
      <c r="D3" s="12"/>
      <c r="E3" s="12"/>
      <c r="F3" s="12"/>
      <c r="G3" s="12"/>
      <c r="H3" s="13"/>
    </row>
    <row r="4" spans="1:8" s="1" customFormat="1" ht="24.95" customHeight="1">
      <c r="B4" s="13"/>
      <c r="C4" s="14" t="s">
        <v>294</v>
      </c>
      <c r="H4" s="13"/>
    </row>
    <row r="5" spans="1:8" s="1" customFormat="1" ht="12" customHeight="1">
      <c r="B5" s="13"/>
      <c r="C5" s="17" t="s">
        <v>13</v>
      </c>
      <c r="D5" s="136" t="s">
        <v>14</v>
      </c>
      <c r="E5" s="102"/>
      <c r="F5" s="102"/>
      <c r="H5" s="13"/>
    </row>
    <row r="6" spans="1:8" s="1" customFormat="1" ht="36.950000000000003" customHeight="1">
      <c r="B6" s="13"/>
      <c r="C6" s="19" t="s">
        <v>16</v>
      </c>
      <c r="D6" s="133" t="s">
        <v>17</v>
      </c>
      <c r="E6" s="102"/>
      <c r="F6" s="102"/>
      <c r="H6" s="13"/>
    </row>
    <row r="7" spans="1:8" s="1" customFormat="1" ht="16.5" customHeight="1">
      <c r="B7" s="13"/>
      <c r="C7" s="20" t="s">
        <v>22</v>
      </c>
      <c r="D7" s="46" t="str">
        <f>'Rekapitulace stavby'!AN8</f>
        <v>10. 1. 2022</v>
      </c>
      <c r="H7" s="13"/>
    </row>
    <row r="8" spans="1:8" s="2" customFormat="1" ht="10.9" customHeight="1">
      <c r="A8" s="24"/>
      <c r="B8" s="25"/>
      <c r="C8" s="24"/>
      <c r="D8" s="24"/>
      <c r="E8" s="24"/>
      <c r="F8" s="24"/>
      <c r="G8" s="24"/>
      <c r="H8" s="25"/>
    </row>
    <row r="9" spans="1:8" s="8" customFormat="1" ht="29.25" customHeight="1">
      <c r="A9" s="78"/>
      <c r="B9" s="79"/>
      <c r="C9" s="80" t="s">
        <v>57</v>
      </c>
      <c r="D9" s="81" t="s">
        <v>58</v>
      </c>
      <c r="E9" s="81" t="s">
        <v>106</v>
      </c>
      <c r="F9" s="82" t="s">
        <v>295</v>
      </c>
      <c r="G9" s="78"/>
      <c r="H9" s="79"/>
    </row>
    <row r="10" spans="1:8" s="2" customFormat="1" ht="26.45" customHeight="1">
      <c r="A10" s="24"/>
      <c r="B10" s="25"/>
      <c r="C10" s="92" t="s">
        <v>14</v>
      </c>
      <c r="D10" s="92" t="s">
        <v>17</v>
      </c>
      <c r="E10" s="24"/>
      <c r="F10" s="24"/>
      <c r="G10" s="24"/>
      <c r="H10" s="25"/>
    </row>
    <row r="11" spans="1:8" s="2" customFormat="1" ht="16.899999999999999" customHeight="1">
      <c r="A11" s="24"/>
      <c r="B11" s="25"/>
      <c r="C11" s="93" t="s">
        <v>83</v>
      </c>
      <c r="D11" s="94" t="s">
        <v>1</v>
      </c>
      <c r="E11" s="95" t="s">
        <v>1</v>
      </c>
      <c r="F11" s="96">
        <v>80</v>
      </c>
      <c r="G11" s="24"/>
      <c r="H11" s="25"/>
    </row>
    <row r="12" spans="1:8" s="2" customFormat="1" ht="16.899999999999999" customHeight="1">
      <c r="A12" s="24"/>
      <c r="B12" s="25"/>
      <c r="C12" s="97" t="s">
        <v>83</v>
      </c>
      <c r="D12" s="97" t="s">
        <v>169</v>
      </c>
      <c r="E12" s="10" t="s">
        <v>1</v>
      </c>
      <c r="F12" s="98">
        <v>80</v>
      </c>
      <c r="G12" s="24"/>
      <c r="H12" s="25"/>
    </row>
    <row r="13" spans="1:8" s="2" customFormat="1" ht="16.899999999999999" customHeight="1">
      <c r="A13" s="24"/>
      <c r="B13" s="25"/>
      <c r="C13" s="99" t="s">
        <v>296</v>
      </c>
      <c r="D13" s="24"/>
      <c r="E13" s="24"/>
      <c r="F13" s="24"/>
      <c r="G13" s="24"/>
      <c r="H13" s="25"/>
    </row>
    <row r="14" spans="1:8" s="2" customFormat="1" ht="16.899999999999999" customHeight="1">
      <c r="A14" s="24"/>
      <c r="B14" s="25"/>
      <c r="C14" s="97" t="s">
        <v>166</v>
      </c>
      <c r="D14" s="97" t="s">
        <v>167</v>
      </c>
      <c r="E14" s="10" t="s">
        <v>124</v>
      </c>
      <c r="F14" s="98">
        <v>80</v>
      </c>
      <c r="G14" s="24"/>
      <c r="H14" s="25"/>
    </row>
    <row r="15" spans="1:8" s="2" customFormat="1" ht="22.5">
      <c r="A15" s="24"/>
      <c r="B15" s="25"/>
      <c r="C15" s="97" t="s">
        <v>136</v>
      </c>
      <c r="D15" s="97" t="s">
        <v>137</v>
      </c>
      <c r="E15" s="10" t="s">
        <v>130</v>
      </c>
      <c r="F15" s="98">
        <v>8</v>
      </c>
      <c r="G15" s="24"/>
      <c r="H15" s="25"/>
    </row>
    <row r="16" spans="1:8" s="2" customFormat="1" ht="16.899999999999999" customHeight="1">
      <c r="A16" s="24"/>
      <c r="B16" s="25"/>
      <c r="C16" s="97" t="s">
        <v>147</v>
      </c>
      <c r="D16" s="97" t="s">
        <v>148</v>
      </c>
      <c r="E16" s="10" t="s">
        <v>130</v>
      </c>
      <c r="F16" s="98">
        <v>8</v>
      </c>
      <c r="G16" s="24"/>
      <c r="H16" s="25"/>
    </row>
    <row r="17" spans="1:8" s="2" customFormat="1" ht="16.899999999999999" customHeight="1">
      <c r="A17" s="24"/>
      <c r="B17" s="25"/>
      <c r="C17" s="97" t="s">
        <v>162</v>
      </c>
      <c r="D17" s="97" t="s">
        <v>163</v>
      </c>
      <c r="E17" s="10" t="s">
        <v>124</v>
      </c>
      <c r="F17" s="98">
        <v>80</v>
      </c>
      <c r="G17" s="24"/>
      <c r="H17" s="25"/>
    </row>
    <row r="18" spans="1:8" s="2" customFormat="1" ht="16.899999999999999" customHeight="1">
      <c r="A18" s="24"/>
      <c r="B18" s="25"/>
      <c r="C18" s="97" t="s">
        <v>177</v>
      </c>
      <c r="D18" s="97" t="s">
        <v>178</v>
      </c>
      <c r="E18" s="10" t="s">
        <v>124</v>
      </c>
      <c r="F18" s="98">
        <v>80</v>
      </c>
      <c r="G18" s="24"/>
      <c r="H18" s="25"/>
    </row>
    <row r="19" spans="1:8" s="2" customFormat="1" ht="16.899999999999999" customHeight="1">
      <c r="A19" s="24"/>
      <c r="B19" s="25"/>
      <c r="C19" s="97" t="s">
        <v>181</v>
      </c>
      <c r="D19" s="97" t="s">
        <v>182</v>
      </c>
      <c r="E19" s="10" t="s">
        <v>124</v>
      </c>
      <c r="F19" s="98">
        <v>80</v>
      </c>
      <c r="G19" s="24"/>
      <c r="H19" s="25"/>
    </row>
    <row r="20" spans="1:8" s="2" customFormat="1" ht="16.899999999999999" customHeight="1">
      <c r="A20" s="24"/>
      <c r="B20" s="25"/>
      <c r="C20" s="97" t="s">
        <v>185</v>
      </c>
      <c r="D20" s="97" t="s">
        <v>186</v>
      </c>
      <c r="E20" s="10" t="s">
        <v>124</v>
      </c>
      <c r="F20" s="98">
        <v>80</v>
      </c>
      <c r="G20" s="24"/>
      <c r="H20" s="25"/>
    </row>
    <row r="21" spans="1:8" s="2" customFormat="1" ht="16.899999999999999" customHeight="1">
      <c r="A21" s="24"/>
      <c r="B21" s="25"/>
      <c r="C21" s="93" t="s">
        <v>86</v>
      </c>
      <c r="D21" s="94" t="s">
        <v>1</v>
      </c>
      <c r="E21" s="95" t="s">
        <v>1</v>
      </c>
      <c r="F21" s="96">
        <v>3.2029999999999998</v>
      </c>
      <c r="G21" s="24"/>
      <c r="H21" s="25"/>
    </row>
    <row r="22" spans="1:8" s="2" customFormat="1" ht="16.899999999999999" customHeight="1">
      <c r="A22" s="24"/>
      <c r="B22" s="25"/>
      <c r="C22" s="97" t="s">
        <v>1</v>
      </c>
      <c r="D22" s="97" t="s">
        <v>133</v>
      </c>
      <c r="E22" s="10" t="s">
        <v>1</v>
      </c>
      <c r="F22" s="98">
        <v>0</v>
      </c>
      <c r="G22" s="24"/>
      <c r="H22" s="25"/>
    </row>
    <row r="23" spans="1:8" s="2" customFormat="1" ht="16.899999999999999" customHeight="1">
      <c r="A23" s="24"/>
      <c r="B23" s="25"/>
      <c r="C23" s="97" t="s">
        <v>86</v>
      </c>
      <c r="D23" s="97" t="s">
        <v>134</v>
      </c>
      <c r="E23" s="10" t="s">
        <v>1</v>
      </c>
      <c r="F23" s="98">
        <v>3.2029999999999998</v>
      </c>
      <c r="G23" s="24"/>
      <c r="H23" s="25"/>
    </row>
    <row r="24" spans="1:8" s="2" customFormat="1" ht="16.899999999999999" customHeight="1">
      <c r="A24" s="24"/>
      <c r="B24" s="25"/>
      <c r="C24" s="99" t="s">
        <v>296</v>
      </c>
      <c r="D24" s="24"/>
      <c r="E24" s="24"/>
      <c r="F24" s="24"/>
      <c r="G24" s="24"/>
      <c r="H24" s="25"/>
    </row>
    <row r="25" spans="1:8" s="2" customFormat="1" ht="22.5">
      <c r="A25" s="24"/>
      <c r="B25" s="25"/>
      <c r="C25" s="97" t="s">
        <v>128</v>
      </c>
      <c r="D25" s="97" t="s">
        <v>129</v>
      </c>
      <c r="E25" s="10" t="s">
        <v>130</v>
      </c>
      <c r="F25" s="98">
        <v>3.2029999999999998</v>
      </c>
      <c r="G25" s="24"/>
      <c r="H25" s="25"/>
    </row>
    <row r="26" spans="1:8" s="2" customFormat="1" ht="22.5">
      <c r="A26" s="24"/>
      <c r="B26" s="25"/>
      <c r="C26" s="97" t="s">
        <v>136</v>
      </c>
      <c r="D26" s="97" t="s">
        <v>137</v>
      </c>
      <c r="E26" s="10" t="s">
        <v>130</v>
      </c>
      <c r="F26" s="98">
        <v>3.2029999999999998</v>
      </c>
      <c r="G26" s="24"/>
      <c r="H26" s="25"/>
    </row>
    <row r="27" spans="1:8" s="2" customFormat="1" ht="22.5">
      <c r="A27" s="24"/>
      <c r="B27" s="25"/>
      <c r="C27" s="97" t="s">
        <v>142</v>
      </c>
      <c r="D27" s="97" t="s">
        <v>143</v>
      </c>
      <c r="E27" s="10" t="s">
        <v>130</v>
      </c>
      <c r="F27" s="98">
        <v>32.03</v>
      </c>
      <c r="G27" s="24"/>
      <c r="H27" s="25"/>
    </row>
    <row r="28" spans="1:8" s="2" customFormat="1" ht="22.5">
      <c r="A28" s="24"/>
      <c r="B28" s="25"/>
      <c r="C28" s="97" t="s">
        <v>156</v>
      </c>
      <c r="D28" s="97" t="s">
        <v>157</v>
      </c>
      <c r="E28" s="10" t="s">
        <v>158</v>
      </c>
      <c r="F28" s="98">
        <v>6.4059999999999997</v>
      </c>
      <c r="G28" s="24"/>
      <c r="H28" s="25"/>
    </row>
    <row r="29" spans="1:8" s="2" customFormat="1" ht="16.899999999999999" customHeight="1">
      <c r="A29" s="24"/>
      <c r="B29" s="25"/>
      <c r="C29" s="97" t="s">
        <v>152</v>
      </c>
      <c r="D29" s="97" t="s">
        <v>153</v>
      </c>
      <c r="E29" s="10" t="s">
        <v>130</v>
      </c>
      <c r="F29" s="98">
        <v>3.2029999999999998</v>
      </c>
      <c r="G29" s="24"/>
      <c r="H29" s="25"/>
    </row>
    <row r="30" spans="1:8" s="2" customFormat="1" ht="7.35" customHeight="1">
      <c r="A30" s="24"/>
      <c r="B30" s="38"/>
      <c r="C30" s="39"/>
      <c r="D30" s="39"/>
      <c r="E30" s="39"/>
      <c r="F30" s="39"/>
      <c r="G30" s="39"/>
      <c r="H30" s="25"/>
    </row>
    <row r="31" spans="1:8" s="2" customFormat="1">
      <c r="A31" s="24"/>
      <c r="B31" s="24"/>
      <c r="C31" s="24"/>
      <c r="D31" s="24"/>
      <c r="E31" s="24"/>
      <c r="F31" s="24"/>
      <c r="G31" s="24"/>
      <c r="H31" s="24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Mesto087 - Oprava komunik...</vt:lpstr>
      <vt:lpstr>Seznam figur</vt:lpstr>
      <vt:lpstr>'Mesto087 - Oprava komunik...'!Názvy_tisku</vt:lpstr>
      <vt:lpstr>'Rekapitulace stavby'!Názvy_tisku</vt:lpstr>
      <vt:lpstr>'Seznam figur'!Názvy_tisku</vt:lpstr>
      <vt:lpstr>'Mesto087 - Oprava komunik...'!Oblast_tisku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Fajfrová</dc:creator>
  <cp:lastModifiedBy>Hermannová Dagmar, Ing.</cp:lastModifiedBy>
  <dcterms:created xsi:type="dcterms:W3CDTF">2022-01-10T11:09:40Z</dcterms:created>
  <dcterms:modified xsi:type="dcterms:W3CDTF">2023-03-27T07:34:13Z</dcterms:modified>
</cp:coreProperties>
</file>